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b003312\Desktop\Fernanda\Documents\GCAA\Serviço Terceirizado - Manutenção\"/>
    </mc:Choice>
  </mc:AlternateContent>
  <xr:revisionPtr revIDLastSave="0" documentId="13_ncr:1_{A4DEE5A3-6FFD-42E1-9776-AEC60321A7C9}" xr6:coauthVersionLast="36" xr6:coauthVersionMax="36" xr10:uidLastSave="{00000000-0000-0000-0000-000000000000}"/>
  <bookViews>
    <workbookView xWindow="0" yWindow="0" windowWidth="20945" windowHeight="7887" tabRatio="853" xr2:uid="{00000000-000D-0000-FFFF-FFFF00000000}"/>
  </bookViews>
  <sheets>
    <sheet name="Proposta Empresa" sheetId="48" r:id="rId1"/>
    <sheet name="Condições Gerais" sheetId="1" r:id="rId2"/>
    <sheet name="horas extras" sheetId="45" r:id="rId3"/>
    <sheet name="Ajuda" sheetId="3" r:id="rId4"/>
    <sheet name="Encarregado" sheetId="2" r:id="rId5"/>
    <sheet name="Copeira" sheetId="6" r:id="rId6"/>
    <sheet name="Recepcionista" sheetId="7" r:id="rId7"/>
    <sheet name="ASG" sheetId="8" r:id="rId8"/>
    <sheet name="Jardineiro" sheetId="9" r:id="rId9"/>
    <sheet name="Téc. Refrigeração" sheetId="10" r:id="rId10"/>
    <sheet name="Meio Oficial" sheetId="11" r:id="rId11"/>
    <sheet name="Bombeiro" sheetId="12" r:id="rId12"/>
    <sheet name="Pedreiro" sheetId="13" r:id="rId13"/>
    <sheet name="Eletricista" sheetId="14" r:id="rId14"/>
    <sheet name="Operador de Telemarketing 150" sheetId="15" r:id="rId15"/>
    <sheet name="Operador de Telemarketing 125" sheetId="49" r:id="rId16"/>
    <sheet name="Dotação" sheetId="46" r:id="rId17"/>
  </sheets>
  <definedNames>
    <definedName name="_xlnm.Print_Area" localSheetId="0">'Proposta Empresa'!$A$1:$C$38</definedName>
    <definedName name="Excel_BuiltIn_Print_Area_2" localSheetId="16">#REF!</definedName>
    <definedName name="Excel_BuiltIn_Print_Area_2">#REF!</definedName>
    <definedName name="Excel_BuiltIn_Print_Area_3" localSheetId="16">#REF!</definedName>
    <definedName name="Excel_BuiltIn_Print_Area_3">#REF!</definedName>
    <definedName name="_xlnm.Print_Titles" localSheetId="3">Ajuda!$1:$3</definedName>
    <definedName name="_xlnm.Print_Titles" localSheetId="1">'Condições Gerais'!$D:$F</definedName>
    <definedName name="_xlnm.Print_Titles" localSheetId="16">Dotação!$A:$A,Dotação!$2:$4</definedName>
    <definedName name="_xlnm.Print_Titles" localSheetId="0">'Proposta Empresa'!#REF!</definedName>
  </definedNames>
  <calcPr calcId="191029"/>
</workbook>
</file>

<file path=xl/calcChain.xml><?xml version="1.0" encoding="utf-8"?>
<calcChain xmlns="http://schemas.openxmlformats.org/spreadsheetml/2006/main">
  <c r="S30" i="48" l="1"/>
  <c r="H30" i="48"/>
  <c r="H8" i="48"/>
  <c r="B6" i="49" l="1"/>
  <c r="I17" i="48"/>
  <c r="J17" i="48"/>
  <c r="K17" i="48"/>
  <c r="L17" i="48"/>
  <c r="M17" i="48"/>
  <c r="N17" i="48"/>
  <c r="O17" i="48"/>
  <c r="P17" i="48"/>
  <c r="Q17" i="48"/>
  <c r="R17" i="48"/>
  <c r="S17" i="48"/>
  <c r="H17" i="48"/>
  <c r="K30" i="48" l="1"/>
  <c r="L30" i="48"/>
  <c r="M30" i="48"/>
  <c r="N30" i="48"/>
  <c r="O30" i="48"/>
  <c r="P30" i="48"/>
  <c r="Q30" i="48"/>
  <c r="R30" i="48"/>
  <c r="J30" i="48"/>
  <c r="H13" i="48"/>
  <c r="G46" i="1" s="1"/>
  <c r="F21" i="49"/>
  <c r="F16" i="49"/>
  <c r="F15" i="49"/>
  <c r="F14" i="49"/>
  <c r="F13" i="49"/>
  <c r="F12" i="49"/>
  <c r="F11" i="49"/>
  <c r="F10" i="49"/>
  <c r="E6" i="15"/>
  <c r="E6" i="49"/>
  <c r="Q17" i="1"/>
  <c r="R17" i="1"/>
  <c r="R18" i="1" s="1"/>
  <c r="F6" i="49" s="1"/>
  <c r="R15" i="1"/>
  <c r="F46" i="49"/>
  <c r="F50" i="49"/>
  <c r="D58" i="49"/>
  <c r="D57" i="49"/>
  <c r="D58" i="15"/>
  <c r="D57" i="15"/>
  <c r="D58" i="14"/>
  <c r="D57" i="14"/>
  <c r="D58" i="13"/>
  <c r="D57" i="13"/>
  <c r="D58" i="12"/>
  <c r="D57" i="12"/>
  <c r="D58" i="11"/>
  <c r="D57" i="11"/>
  <c r="D58" i="10"/>
  <c r="D57" i="10"/>
  <c r="D58" i="9"/>
  <c r="D57" i="9"/>
  <c r="D58" i="8"/>
  <c r="D57" i="8"/>
  <c r="D58" i="7"/>
  <c r="D57" i="7"/>
  <c r="D58" i="6"/>
  <c r="D57" i="6"/>
  <c r="D58" i="2"/>
  <c r="D57" i="2"/>
  <c r="D56" i="2"/>
  <c r="D55" i="2"/>
  <c r="D54" i="2"/>
  <c r="D51" i="2"/>
  <c r="E43" i="1"/>
  <c r="R57" i="1"/>
  <c r="Q57" i="1"/>
  <c r="P57" i="1"/>
  <c r="O57" i="1"/>
  <c r="N57" i="1"/>
  <c r="M57" i="1"/>
  <c r="L57" i="1"/>
  <c r="K57" i="1"/>
  <c r="J57" i="1"/>
  <c r="I57" i="1"/>
  <c r="H57" i="1"/>
  <c r="G57" i="1"/>
  <c r="R55" i="1"/>
  <c r="Q55" i="1"/>
  <c r="P55" i="1"/>
  <c r="O55" i="1"/>
  <c r="N55" i="1"/>
  <c r="M55" i="1"/>
  <c r="L55" i="1"/>
  <c r="K55" i="1"/>
  <c r="J55" i="1"/>
  <c r="I55" i="1"/>
  <c r="H55" i="1"/>
  <c r="G55" i="1"/>
  <c r="R53" i="1"/>
  <c r="Q53" i="1"/>
  <c r="P53" i="1"/>
  <c r="O53" i="1"/>
  <c r="N53" i="1"/>
  <c r="M53" i="1"/>
  <c r="L53" i="1"/>
  <c r="K53" i="1"/>
  <c r="J53" i="1"/>
  <c r="I53" i="1"/>
  <c r="H53" i="1"/>
  <c r="G53" i="1"/>
  <c r="R51" i="1"/>
  <c r="Q51" i="1"/>
  <c r="P51" i="1"/>
  <c r="O51" i="1"/>
  <c r="N51" i="1"/>
  <c r="M51" i="1"/>
  <c r="L51" i="1"/>
  <c r="K51" i="1"/>
  <c r="J51" i="1"/>
  <c r="I51" i="1"/>
  <c r="H51" i="1"/>
  <c r="G51" i="1"/>
  <c r="R49" i="1"/>
  <c r="Q49" i="1"/>
  <c r="P49" i="1"/>
  <c r="O49" i="1"/>
  <c r="N49" i="1"/>
  <c r="M49" i="1"/>
  <c r="L49" i="1"/>
  <c r="K49" i="1"/>
  <c r="J49" i="1"/>
  <c r="I49" i="1"/>
  <c r="H49" i="1"/>
  <c r="G49" i="1"/>
  <c r="R47" i="1"/>
  <c r="Q47" i="1"/>
  <c r="P47" i="1"/>
  <c r="O47" i="1"/>
  <c r="N47" i="1"/>
  <c r="M47" i="1"/>
  <c r="L47" i="1"/>
  <c r="K47" i="1"/>
  <c r="J47" i="1"/>
  <c r="I47" i="1"/>
  <c r="H47" i="1"/>
  <c r="G47" i="1"/>
  <c r="R45" i="1"/>
  <c r="Q45" i="1"/>
  <c r="P45" i="1"/>
  <c r="O45" i="1"/>
  <c r="N45" i="1"/>
  <c r="M45" i="1"/>
  <c r="L45" i="1"/>
  <c r="K45" i="1"/>
  <c r="J45" i="1"/>
  <c r="I45" i="1"/>
  <c r="H45" i="1"/>
  <c r="G45" i="1"/>
  <c r="H43" i="1"/>
  <c r="I43" i="1"/>
  <c r="J43" i="1"/>
  <c r="K43" i="1"/>
  <c r="L43" i="1"/>
  <c r="M43" i="1"/>
  <c r="N43" i="1"/>
  <c r="O43" i="1"/>
  <c r="P43" i="1"/>
  <c r="Q43" i="1"/>
  <c r="R43" i="1"/>
  <c r="G43" i="1"/>
  <c r="G42" i="1"/>
  <c r="I38" i="1"/>
  <c r="J38" i="1"/>
  <c r="K38" i="1"/>
  <c r="L38" i="1"/>
  <c r="M38" i="1"/>
  <c r="N38" i="1"/>
  <c r="O38" i="1"/>
  <c r="P38" i="1"/>
  <c r="Q38" i="1"/>
  <c r="R38" i="1"/>
  <c r="H38" i="1"/>
  <c r="G38" i="1"/>
  <c r="G39" i="1" s="1"/>
  <c r="G40" i="1" s="1"/>
  <c r="I29" i="48"/>
  <c r="J29" i="48"/>
  <c r="K29" i="48"/>
  <c r="L29" i="48"/>
  <c r="M29" i="48"/>
  <c r="N29" i="48"/>
  <c r="O29" i="48"/>
  <c r="P29" i="48"/>
  <c r="Q29" i="48"/>
  <c r="R29" i="48"/>
  <c r="S29" i="48"/>
  <c r="H29" i="48"/>
  <c r="E45" i="1" l="1"/>
  <c r="P27" i="48"/>
  <c r="Q27" i="48"/>
  <c r="R27" i="48"/>
  <c r="S27" i="48"/>
  <c r="I27" i="48"/>
  <c r="J27" i="48"/>
  <c r="K27" i="48"/>
  <c r="L27" i="48"/>
  <c r="M27" i="48"/>
  <c r="N27" i="48"/>
  <c r="O27" i="48"/>
  <c r="H27" i="48"/>
  <c r="E47" i="1" l="1"/>
  <c r="M50" i="1"/>
  <c r="F54" i="11" s="1"/>
  <c r="R39" i="1"/>
  <c r="R40" i="1" s="1"/>
  <c r="F48" i="49" s="1"/>
  <c r="S15" i="48"/>
  <c r="R48" i="1" s="1"/>
  <c r="F53" i="49" s="1"/>
  <c r="S13" i="48"/>
  <c r="R46" i="1" s="1"/>
  <c r="F52" i="49" s="1"/>
  <c r="S11" i="48"/>
  <c r="R44" i="1" s="1"/>
  <c r="F51" i="49" s="1"/>
  <c r="S8" i="48"/>
  <c r="B44" i="1"/>
  <c r="B34" i="48" s="1"/>
  <c r="R9" i="1"/>
  <c r="R42" i="1"/>
  <c r="R36" i="1"/>
  <c r="E47" i="49" s="1"/>
  <c r="F47" i="49" s="1"/>
  <c r="R33" i="1"/>
  <c r="E90" i="49"/>
  <c r="E78" i="49"/>
  <c r="E77" i="49"/>
  <c r="D50" i="49"/>
  <c r="D49" i="49"/>
  <c r="E39" i="49"/>
  <c r="E40" i="49" s="1"/>
  <c r="D39" i="49"/>
  <c r="D37" i="49"/>
  <c r="D36" i="49"/>
  <c r="D35" i="49"/>
  <c r="D34" i="49"/>
  <c r="D33" i="49"/>
  <c r="D32" i="49"/>
  <c r="D31" i="49"/>
  <c r="D30" i="49"/>
  <c r="D28" i="49"/>
  <c r="D27" i="49"/>
  <c r="E26" i="49"/>
  <c r="D26" i="49"/>
  <c r="E25" i="49"/>
  <c r="D25" i="49"/>
  <c r="D24" i="49"/>
  <c r="D23" i="49"/>
  <c r="D22" i="49"/>
  <c r="E21" i="49"/>
  <c r="D21" i="49"/>
  <c r="E16" i="49"/>
  <c r="E15" i="49"/>
  <c r="E14" i="49"/>
  <c r="E13" i="49"/>
  <c r="E12" i="49"/>
  <c r="B1" i="49"/>
  <c r="Q9" i="1"/>
  <c r="F9" i="15" s="1"/>
  <c r="E46" i="15" s="1"/>
  <c r="E50" i="14"/>
  <c r="F50" i="14"/>
  <c r="E50" i="13"/>
  <c r="F50" i="13" s="1"/>
  <c r="E50" i="12"/>
  <c r="J39" i="1"/>
  <c r="J40" i="1" s="1"/>
  <c r="F48" i="8" s="1"/>
  <c r="Q39" i="1"/>
  <c r="Q40" i="1" s="1"/>
  <c r="N39" i="1"/>
  <c r="N40" i="1" s="1"/>
  <c r="F48" i="12" s="1"/>
  <c r="M39" i="1"/>
  <c r="M40" i="1" s="1"/>
  <c r="F48" i="11" s="1"/>
  <c r="K39" i="1"/>
  <c r="K40" i="1" s="1"/>
  <c r="F48" i="9" s="1"/>
  <c r="I39" i="1"/>
  <c r="I40" i="1" s="1"/>
  <c r="F48" i="7" s="1"/>
  <c r="I30" i="48"/>
  <c r="H39" i="1" s="1"/>
  <c r="H40" i="1" s="1"/>
  <c r="F48" i="6" s="1"/>
  <c r="D51" i="1"/>
  <c r="D49" i="1"/>
  <c r="D47" i="1"/>
  <c r="D53" i="49" s="1"/>
  <c r="D45" i="1"/>
  <c r="D52" i="49" s="1"/>
  <c r="D43" i="1"/>
  <c r="D51" i="10" s="1"/>
  <c r="F52" i="2"/>
  <c r="H15" i="48"/>
  <c r="G48" i="1" s="1"/>
  <c r="B40" i="1"/>
  <c r="E68" i="9" s="1"/>
  <c r="D53" i="1"/>
  <c r="H36" i="1"/>
  <c r="E47" i="6" s="1"/>
  <c r="I36" i="1"/>
  <c r="E47" i="7" s="1"/>
  <c r="K36" i="1"/>
  <c r="E47" i="9" s="1"/>
  <c r="F47" i="9" s="1"/>
  <c r="G36" i="1"/>
  <c r="E47" i="2"/>
  <c r="F47" i="2" s="1"/>
  <c r="L36" i="1"/>
  <c r="E47" i="10"/>
  <c r="F47" i="10" s="1"/>
  <c r="D55" i="1"/>
  <c r="D55" i="14" s="1"/>
  <c r="D57" i="1"/>
  <c r="D56" i="49"/>
  <c r="I8" i="48"/>
  <c r="J8" i="48"/>
  <c r="K8" i="48"/>
  <c r="L8" i="48"/>
  <c r="M8" i="48"/>
  <c r="N8" i="48"/>
  <c r="O8" i="48"/>
  <c r="P8" i="48"/>
  <c r="Q8" i="48"/>
  <c r="R8" i="48"/>
  <c r="I15" i="48"/>
  <c r="J15" i="48"/>
  <c r="K15" i="48"/>
  <c r="L15" i="48"/>
  <c r="M15" i="48"/>
  <c r="N15" i="48"/>
  <c r="O15" i="48"/>
  <c r="P15" i="48"/>
  <c r="Q15" i="48"/>
  <c r="R15" i="48"/>
  <c r="I13" i="48"/>
  <c r="J13" i="48"/>
  <c r="K13" i="48"/>
  <c r="L13" i="48"/>
  <c r="K46" i="1" s="1"/>
  <c r="M13" i="48"/>
  <c r="N13" i="48"/>
  <c r="O13" i="48"/>
  <c r="P13" i="48"/>
  <c r="Q13" i="48"/>
  <c r="R13" i="48"/>
  <c r="Q46" i="1" s="1"/>
  <c r="I11" i="48"/>
  <c r="H44" i="1" s="1"/>
  <c r="J11" i="48"/>
  <c r="K11" i="48"/>
  <c r="J44" i="1" s="1"/>
  <c r="L11" i="48"/>
  <c r="M11" i="48"/>
  <c r="L44" i="1" s="1"/>
  <c r="N11" i="48"/>
  <c r="O11" i="48"/>
  <c r="N44" i="1" s="1"/>
  <c r="F51" i="12" s="1"/>
  <c r="P11" i="48"/>
  <c r="Q11" i="48"/>
  <c r="P44" i="1" s="1"/>
  <c r="F51" i="14" s="1"/>
  <c r="R11" i="48"/>
  <c r="Q44" i="1" s="1"/>
  <c r="H11" i="48"/>
  <c r="G44" i="1" s="1"/>
  <c r="M13" i="1"/>
  <c r="M15" i="1"/>
  <c r="B16" i="1"/>
  <c r="E34" i="49"/>
  <c r="L34" i="3"/>
  <c r="L42" i="3"/>
  <c r="B17" i="1"/>
  <c r="L36" i="3"/>
  <c r="B15" i="1"/>
  <c r="E33" i="49"/>
  <c r="L32" i="3"/>
  <c r="B13" i="1"/>
  <c r="E31" i="2" s="1"/>
  <c r="L28" i="3"/>
  <c r="B14" i="1"/>
  <c r="E32" i="49"/>
  <c r="L30" i="3"/>
  <c r="D13" i="45"/>
  <c r="A34" i="1"/>
  <c r="D75" i="11" s="1"/>
  <c r="A35" i="1"/>
  <c r="A36" i="1"/>
  <c r="D77" i="49" s="1"/>
  <c r="A37" i="1"/>
  <c r="A33" i="1"/>
  <c r="D74" i="49" s="1"/>
  <c r="B22" i="48"/>
  <c r="D16" i="45"/>
  <c r="E13" i="6"/>
  <c r="E16" i="6"/>
  <c r="E13" i="2"/>
  <c r="E16" i="2"/>
  <c r="E13" i="7"/>
  <c r="E13" i="8"/>
  <c r="A2" i="48"/>
  <c r="H33" i="1"/>
  <c r="I33" i="1"/>
  <c r="J33" i="1"/>
  <c r="K33" i="1"/>
  <c r="L33" i="1"/>
  <c r="M33" i="1"/>
  <c r="N33" i="1"/>
  <c r="O33" i="1"/>
  <c r="P33" i="1"/>
  <c r="Q33" i="1"/>
  <c r="G33" i="1"/>
  <c r="B1" i="6"/>
  <c r="B1" i="7"/>
  <c r="B1" i="8"/>
  <c r="B1" i="9"/>
  <c r="B1" i="10"/>
  <c r="B1" i="11"/>
  <c r="B1" i="12"/>
  <c r="B1" i="13"/>
  <c r="B1" i="14"/>
  <c r="B1" i="15"/>
  <c r="B1" i="2"/>
  <c r="E78" i="7"/>
  <c r="B35" i="1"/>
  <c r="B34" i="1"/>
  <c r="E75" i="49" s="1"/>
  <c r="B33" i="1"/>
  <c r="E74" i="49" s="1"/>
  <c r="B24" i="1"/>
  <c r="E22" i="49" s="1"/>
  <c r="B25" i="1"/>
  <c r="E23" i="49" s="1"/>
  <c r="B26" i="1"/>
  <c r="E24" i="8" s="1"/>
  <c r="B29" i="1"/>
  <c r="E27" i="8" s="1"/>
  <c r="B30" i="1"/>
  <c r="E28" i="49" s="1"/>
  <c r="F10" i="15"/>
  <c r="F10" i="14"/>
  <c r="F10" i="13"/>
  <c r="F10" i="12"/>
  <c r="F10" i="11"/>
  <c r="F10" i="10"/>
  <c r="F10" i="9"/>
  <c r="F10" i="8"/>
  <c r="F10" i="7"/>
  <c r="F10" i="6"/>
  <c r="F11" i="6"/>
  <c r="F11" i="7"/>
  <c r="F11" i="8"/>
  <c r="F11" i="9"/>
  <c r="F11" i="10"/>
  <c r="F11" i="11"/>
  <c r="F11" i="12"/>
  <c r="F11" i="13"/>
  <c r="F11" i="14"/>
  <c r="F11" i="15"/>
  <c r="F11" i="2"/>
  <c r="F10" i="2"/>
  <c r="D52" i="11"/>
  <c r="D50" i="6"/>
  <c r="D50" i="7"/>
  <c r="D50" i="8"/>
  <c r="D50" i="9"/>
  <c r="D50" i="10"/>
  <c r="D50" i="11"/>
  <c r="D50" i="12"/>
  <c r="D50" i="13"/>
  <c r="D50" i="14"/>
  <c r="D50" i="15"/>
  <c r="D50" i="2"/>
  <c r="D49" i="6"/>
  <c r="D49" i="7"/>
  <c r="D49" i="8"/>
  <c r="D49" i="9"/>
  <c r="D49" i="10"/>
  <c r="D49" i="11"/>
  <c r="D49" i="12"/>
  <c r="D49" i="13"/>
  <c r="D49" i="14"/>
  <c r="D49" i="15"/>
  <c r="D49" i="2"/>
  <c r="H42" i="1"/>
  <c r="F50" i="6" s="1"/>
  <c r="I42" i="1"/>
  <c r="F50" i="7" s="1"/>
  <c r="J42" i="1"/>
  <c r="F50" i="8" s="1"/>
  <c r="K42" i="1"/>
  <c r="F50" i="9" s="1"/>
  <c r="L42" i="1"/>
  <c r="F50" i="10"/>
  <c r="M42" i="1"/>
  <c r="N42" i="1"/>
  <c r="F50" i="12" s="1"/>
  <c r="O42" i="1"/>
  <c r="P42" i="1"/>
  <c r="Q42" i="1"/>
  <c r="F50" i="2"/>
  <c r="AR5" i="46"/>
  <c r="AR6" i="46"/>
  <c r="AR7" i="46"/>
  <c r="AR8" i="46"/>
  <c r="AR9" i="46"/>
  <c r="AR10" i="46"/>
  <c r="AR11" i="46"/>
  <c r="AR12" i="46"/>
  <c r="AR13" i="46"/>
  <c r="AR14" i="46"/>
  <c r="AR15" i="46"/>
  <c r="AR16" i="46"/>
  <c r="AR17" i="46"/>
  <c r="AR18" i="46"/>
  <c r="AR19" i="46"/>
  <c r="AR20" i="46"/>
  <c r="AR21" i="46"/>
  <c r="AR22" i="46"/>
  <c r="AR23" i="46"/>
  <c r="AR24" i="46"/>
  <c r="AR25" i="46"/>
  <c r="AR26" i="46"/>
  <c r="AR27" i="46"/>
  <c r="AR28" i="46"/>
  <c r="AR29" i="46"/>
  <c r="AR30" i="46"/>
  <c r="AR31" i="46"/>
  <c r="AR32" i="46"/>
  <c r="AR33" i="46"/>
  <c r="AR34" i="46"/>
  <c r="AR35" i="46"/>
  <c r="AR36" i="46"/>
  <c r="AR37" i="46"/>
  <c r="AR38" i="46"/>
  <c r="AR39" i="46"/>
  <c r="AR40" i="46"/>
  <c r="AR41" i="46"/>
  <c r="AR42" i="46"/>
  <c r="AR43" i="46"/>
  <c r="AR44" i="46"/>
  <c r="AR45" i="46"/>
  <c r="AR46" i="46"/>
  <c r="AR47" i="46"/>
  <c r="AR48" i="46"/>
  <c r="AR49" i="46"/>
  <c r="AR50" i="46"/>
  <c r="AR51" i="46"/>
  <c r="AR52" i="46"/>
  <c r="AR53" i="46"/>
  <c r="AR54" i="46"/>
  <c r="AR55" i="46"/>
  <c r="AR56" i="46"/>
  <c r="AR57" i="46"/>
  <c r="AR58" i="46"/>
  <c r="AR59" i="46"/>
  <c r="AR60" i="46"/>
  <c r="AR61" i="46"/>
  <c r="AR62" i="46"/>
  <c r="AR63" i="46"/>
  <c r="AR64" i="46"/>
  <c r="AR65" i="46"/>
  <c r="AR66" i="46"/>
  <c r="AR67" i="46"/>
  <c r="AR68" i="46"/>
  <c r="AR69" i="46"/>
  <c r="AR70" i="46"/>
  <c r="AR71" i="46"/>
  <c r="AR72" i="46"/>
  <c r="AR73" i="46"/>
  <c r="AR74" i="46"/>
  <c r="AR75" i="46"/>
  <c r="AR76" i="46"/>
  <c r="AR77" i="46"/>
  <c r="AR78" i="46"/>
  <c r="AR79" i="46"/>
  <c r="AR80" i="46"/>
  <c r="AR81" i="46"/>
  <c r="AR82" i="46"/>
  <c r="AR83" i="46"/>
  <c r="AR84" i="46"/>
  <c r="AR85" i="46"/>
  <c r="AR86" i="46"/>
  <c r="AR87" i="46"/>
  <c r="AR88" i="46"/>
  <c r="AR89" i="46"/>
  <c r="AR90" i="46"/>
  <c r="AR91" i="46"/>
  <c r="AR92" i="46"/>
  <c r="AP2" i="46"/>
  <c r="AN2" i="46"/>
  <c r="AL2" i="46"/>
  <c r="AJ2" i="46"/>
  <c r="AH2" i="46"/>
  <c r="AF2" i="46"/>
  <c r="AD2" i="46"/>
  <c r="AB2" i="46"/>
  <c r="Z2" i="46"/>
  <c r="X2" i="46"/>
  <c r="V2" i="46"/>
  <c r="T2" i="46"/>
  <c r="R2" i="46"/>
  <c r="P2" i="46"/>
  <c r="N2" i="46"/>
  <c r="L2" i="46"/>
  <c r="J2" i="46"/>
  <c r="H2" i="46"/>
  <c r="F2" i="46"/>
  <c r="D2" i="46"/>
  <c r="B2" i="46"/>
  <c r="D22" i="45"/>
  <c r="D28" i="45"/>
  <c r="D25" i="45"/>
  <c r="D19" i="45"/>
  <c r="D7" i="45"/>
  <c r="D9" i="45"/>
  <c r="D10" i="45"/>
  <c r="J36" i="1"/>
  <c r="M36" i="1"/>
  <c r="E47" i="11" s="1"/>
  <c r="F47" i="11" s="1"/>
  <c r="N36" i="1"/>
  <c r="E47" i="12" s="1"/>
  <c r="F47" i="12" s="1"/>
  <c r="O36" i="1"/>
  <c r="E47" i="13"/>
  <c r="F47" i="13" s="1"/>
  <c r="P36" i="1"/>
  <c r="E47" i="14" s="1"/>
  <c r="Q36" i="1"/>
  <c r="E47" i="15" s="1"/>
  <c r="E14" i="15"/>
  <c r="E16" i="15"/>
  <c r="E12" i="15"/>
  <c r="E15" i="15"/>
  <c r="E15" i="14"/>
  <c r="E14" i="14"/>
  <c r="E16" i="14"/>
  <c r="E12" i="14"/>
  <c r="E14" i="13"/>
  <c r="E16" i="13"/>
  <c r="E12" i="13"/>
  <c r="E15" i="13"/>
  <c r="E15" i="12"/>
  <c r="E14" i="12"/>
  <c r="E16" i="12"/>
  <c r="E12" i="12"/>
  <c r="E15" i="11"/>
  <c r="E14" i="11"/>
  <c r="E16" i="11"/>
  <c r="E12" i="11"/>
  <c r="E15" i="10"/>
  <c r="E14" i="10"/>
  <c r="E16" i="10"/>
  <c r="E12" i="10"/>
  <c r="E15" i="9"/>
  <c r="E14" i="9"/>
  <c r="E16" i="9"/>
  <c r="E12" i="9"/>
  <c r="E14" i="8"/>
  <c r="E16" i="8"/>
  <c r="E12" i="8"/>
  <c r="E15" i="8"/>
  <c r="E15" i="7"/>
  <c r="E14" i="7"/>
  <c r="E16" i="7"/>
  <c r="E12" i="7"/>
  <c r="E15" i="6"/>
  <c r="E14" i="6"/>
  <c r="E12" i="6"/>
  <c r="E15" i="2"/>
  <c r="E14" i="2"/>
  <c r="E12" i="2"/>
  <c r="B6" i="15"/>
  <c r="E87" i="14"/>
  <c r="F9" i="14"/>
  <c r="E46" i="14" s="1"/>
  <c r="E6" i="14"/>
  <c r="B6" i="14"/>
  <c r="E87" i="13"/>
  <c r="F9" i="13"/>
  <c r="E46" i="13" s="1"/>
  <c r="E6" i="13"/>
  <c r="B6" i="13"/>
  <c r="E87" i="12"/>
  <c r="F9" i="12"/>
  <c r="E46" i="12"/>
  <c r="F46" i="12" s="1"/>
  <c r="E6" i="12"/>
  <c r="B6" i="12"/>
  <c r="E87" i="11"/>
  <c r="F9" i="11"/>
  <c r="E46" i="11" s="1"/>
  <c r="F46" i="11" s="1"/>
  <c r="E6" i="11"/>
  <c r="B6" i="11"/>
  <c r="E87" i="10"/>
  <c r="F9" i="10"/>
  <c r="E46" i="10" s="1"/>
  <c r="E6" i="10"/>
  <c r="B6" i="10"/>
  <c r="E87" i="9"/>
  <c r="F9" i="9"/>
  <c r="E46" i="9" s="1"/>
  <c r="F46" i="9" s="1"/>
  <c r="E6" i="9"/>
  <c r="B6" i="9"/>
  <c r="E87" i="8"/>
  <c r="F9" i="8"/>
  <c r="E46" i="8" s="1"/>
  <c r="F46" i="8" s="1"/>
  <c r="E6" i="8"/>
  <c r="B6" i="8"/>
  <c r="E87" i="7"/>
  <c r="F9" i="7"/>
  <c r="E46" i="7" s="1"/>
  <c r="F46" i="7" s="1"/>
  <c r="E6" i="7"/>
  <c r="B6" i="7"/>
  <c r="E87" i="6"/>
  <c r="F9" i="6"/>
  <c r="E46" i="6" s="1"/>
  <c r="E6" i="6"/>
  <c r="B6" i="6"/>
  <c r="E90" i="15"/>
  <c r="D39" i="15"/>
  <c r="D37" i="15"/>
  <c r="D36" i="15"/>
  <c r="D35" i="15"/>
  <c r="D34" i="15"/>
  <c r="D33" i="15"/>
  <c r="D32" i="15"/>
  <c r="D31" i="15"/>
  <c r="D30" i="15"/>
  <c r="D28" i="15"/>
  <c r="D27" i="15"/>
  <c r="D26" i="15"/>
  <c r="D25" i="15"/>
  <c r="D24" i="15"/>
  <c r="D23" i="15"/>
  <c r="D22" i="15"/>
  <c r="D21" i="15"/>
  <c r="E90" i="14"/>
  <c r="D39" i="14"/>
  <c r="D37" i="14"/>
  <c r="D36" i="14"/>
  <c r="D35" i="14"/>
  <c r="D34" i="14"/>
  <c r="D33" i="14"/>
  <c r="D32" i="14"/>
  <c r="D31" i="14"/>
  <c r="D30" i="14"/>
  <c r="D28" i="14"/>
  <c r="D27" i="14"/>
  <c r="D26" i="14"/>
  <c r="D25" i="14"/>
  <c r="D24" i="14"/>
  <c r="D23" i="14"/>
  <c r="D22" i="14"/>
  <c r="D21" i="14"/>
  <c r="E90" i="13"/>
  <c r="D39" i="13"/>
  <c r="D37" i="13"/>
  <c r="D36" i="13"/>
  <c r="D35" i="13"/>
  <c r="D34" i="13"/>
  <c r="D33" i="13"/>
  <c r="D32" i="13"/>
  <c r="D31" i="13"/>
  <c r="D30" i="13"/>
  <c r="D28" i="13"/>
  <c r="D27" i="13"/>
  <c r="D26" i="13"/>
  <c r="D25" i="13"/>
  <c r="D24" i="13"/>
  <c r="D23" i="13"/>
  <c r="D22" i="13"/>
  <c r="D21" i="13"/>
  <c r="E90" i="12"/>
  <c r="D39" i="12"/>
  <c r="D37" i="12"/>
  <c r="D36" i="12"/>
  <c r="D35" i="12"/>
  <c r="D34" i="12"/>
  <c r="D33" i="12"/>
  <c r="D32" i="12"/>
  <c r="D31" i="12"/>
  <c r="D30" i="12"/>
  <c r="D28" i="12"/>
  <c r="D27" i="12"/>
  <c r="D26" i="12"/>
  <c r="D25" i="12"/>
  <c r="D24" i="12"/>
  <c r="D23" i="12"/>
  <c r="D22" i="12"/>
  <c r="D21" i="12"/>
  <c r="E90" i="11"/>
  <c r="D39" i="11"/>
  <c r="D37" i="11"/>
  <c r="D36" i="11"/>
  <c r="D35" i="11"/>
  <c r="D34" i="11"/>
  <c r="D33" i="11"/>
  <c r="D32" i="11"/>
  <c r="D31" i="11"/>
  <c r="D30" i="11"/>
  <c r="D28" i="11"/>
  <c r="D27" i="11"/>
  <c r="D26" i="11"/>
  <c r="D25" i="11"/>
  <c r="D24" i="11"/>
  <c r="D23" i="11"/>
  <c r="D22" i="11"/>
  <c r="D21" i="11"/>
  <c r="E90" i="10"/>
  <c r="D39" i="10"/>
  <c r="D37" i="10"/>
  <c r="D36" i="10"/>
  <c r="D35" i="10"/>
  <c r="D34" i="10"/>
  <c r="D33" i="10"/>
  <c r="D32" i="10"/>
  <c r="D31" i="10"/>
  <c r="D30" i="10"/>
  <c r="D28" i="10"/>
  <c r="D27" i="10"/>
  <c r="D26" i="10"/>
  <c r="D25" i="10"/>
  <c r="D24" i="10"/>
  <c r="D23" i="10"/>
  <c r="D22" i="10"/>
  <c r="D21" i="10"/>
  <c r="E90" i="9"/>
  <c r="D39" i="9"/>
  <c r="D37" i="9"/>
  <c r="D36" i="9"/>
  <c r="D35" i="9"/>
  <c r="D34" i="9"/>
  <c r="D33" i="9"/>
  <c r="D32" i="9"/>
  <c r="D31" i="9"/>
  <c r="D30" i="9"/>
  <c r="D28" i="9"/>
  <c r="D27" i="9"/>
  <c r="D26" i="9"/>
  <c r="D25" i="9"/>
  <c r="D24" i="9"/>
  <c r="D23" i="9"/>
  <c r="D22" i="9"/>
  <c r="D21" i="9"/>
  <c r="E90" i="8"/>
  <c r="D39" i="8"/>
  <c r="D37" i="8"/>
  <c r="D36" i="8"/>
  <c r="D35" i="8"/>
  <c r="D34" i="8"/>
  <c r="D33" i="8"/>
  <c r="D32" i="8"/>
  <c r="D31" i="8"/>
  <c r="D30" i="8"/>
  <c r="D28" i="8"/>
  <c r="D27" i="8"/>
  <c r="D26" i="8"/>
  <c r="D25" i="8"/>
  <c r="D24" i="8"/>
  <c r="D23" i="8"/>
  <c r="D22" i="8"/>
  <c r="D21" i="8"/>
  <c r="E90" i="7"/>
  <c r="D39" i="7"/>
  <c r="D37" i="7"/>
  <c r="D36" i="7"/>
  <c r="D35" i="7"/>
  <c r="D34" i="7"/>
  <c r="D33" i="7"/>
  <c r="D32" i="7"/>
  <c r="D31" i="7"/>
  <c r="D30" i="7"/>
  <c r="D28" i="7"/>
  <c r="D27" i="7"/>
  <c r="D26" i="7"/>
  <c r="D25" i="7"/>
  <c r="D24" i="7"/>
  <c r="D23" i="7"/>
  <c r="D22" i="7"/>
  <c r="D21" i="7"/>
  <c r="E90" i="6"/>
  <c r="D39" i="6"/>
  <c r="D37" i="6"/>
  <c r="D36" i="6"/>
  <c r="D35" i="6"/>
  <c r="D34" i="6"/>
  <c r="D33" i="6"/>
  <c r="D32" i="6"/>
  <c r="D31" i="6"/>
  <c r="D30" i="6"/>
  <c r="D28" i="6"/>
  <c r="D27" i="6"/>
  <c r="D26" i="6"/>
  <c r="D25" i="6"/>
  <c r="D24" i="6"/>
  <c r="D23" i="6"/>
  <c r="D22" i="6"/>
  <c r="D21" i="6"/>
  <c r="L40" i="3"/>
  <c r="B19" i="1"/>
  <c r="E37" i="10" s="1"/>
  <c r="E37" i="49"/>
  <c r="L26" i="3"/>
  <c r="B12" i="1"/>
  <c r="B18" i="1"/>
  <c r="E36" i="9" s="1"/>
  <c r="L38" i="3"/>
  <c r="B6" i="2"/>
  <c r="E6" i="2"/>
  <c r="F9" i="2"/>
  <c r="E46" i="2" s="1"/>
  <c r="F46" i="2" s="1"/>
  <c r="D21" i="2"/>
  <c r="D22" i="2"/>
  <c r="D23" i="2"/>
  <c r="D24" i="2"/>
  <c r="D25" i="2"/>
  <c r="D26" i="2"/>
  <c r="D27" i="2"/>
  <c r="D28" i="2"/>
  <c r="D30" i="2"/>
  <c r="D31" i="2"/>
  <c r="D32" i="2"/>
  <c r="D33" i="2"/>
  <c r="D34" i="2"/>
  <c r="D35" i="2"/>
  <c r="D36" i="2"/>
  <c r="D37" i="2"/>
  <c r="D39" i="2"/>
  <c r="E87" i="2"/>
  <c r="E90" i="2"/>
  <c r="E13" i="9"/>
  <c r="E13" i="10"/>
  <c r="E13" i="11"/>
  <c r="E13" i="12"/>
  <c r="E13" i="13"/>
  <c r="E13" i="14"/>
  <c r="E13" i="15"/>
  <c r="E34" i="8"/>
  <c r="E34" i="11"/>
  <c r="E34" i="9"/>
  <c r="E34" i="14"/>
  <c r="E35" i="7"/>
  <c r="E37" i="9"/>
  <c r="I13" i="1"/>
  <c r="I15" i="1"/>
  <c r="O13" i="1"/>
  <c r="O18" i="1"/>
  <c r="O21" i="1" s="1"/>
  <c r="F12" i="13" s="1"/>
  <c r="K13" i="1"/>
  <c r="K15" i="1" s="1"/>
  <c r="N13" i="1"/>
  <c r="N18" i="1" s="1"/>
  <c r="N23" i="1"/>
  <c r="F49" i="12" s="1"/>
  <c r="J13" i="1"/>
  <c r="P13" i="1"/>
  <c r="P18" i="1" s="1"/>
  <c r="L13" i="1"/>
  <c r="L18" i="1" s="1"/>
  <c r="H13" i="1"/>
  <c r="G13" i="1"/>
  <c r="E37" i="15"/>
  <c r="E37" i="7"/>
  <c r="E37" i="11"/>
  <c r="E37" i="2"/>
  <c r="E35" i="14"/>
  <c r="E37" i="13"/>
  <c r="E37" i="14"/>
  <c r="E37" i="8"/>
  <c r="E25" i="10"/>
  <c r="E25" i="2"/>
  <c r="E21" i="8"/>
  <c r="E21" i="10"/>
  <c r="E26" i="9"/>
  <c r="E26" i="6"/>
  <c r="E26" i="15"/>
  <c r="E26" i="11"/>
  <c r="E26" i="7"/>
  <c r="E21" i="12"/>
  <c r="E21" i="9"/>
  <c r="E25" i="13"/>
  <c r="E25" i="15"/>
  <c r="E21" i="14"/>
  <c r="E25" i="7"/>
  <c r="E21" i="11"/>
  <c r="E21" i="2"/>
  <c r="E21" i="7"/>
  <c r="E21" i="15"/>
  <c r="E21" i="6"/>
  <c r="E21" i="13"/>
  <c r="E25" i="8"/>
  <c r="E25" i="12"/>
  <c r="E25" i="11"/>
  <c r="E25" i="6"/>
  <c r="E25" i="14"/>
  <c r="E25" i="9"/>
  <c r="E26" i="13"/>
  <c r="E26" i="8"/>
  <c r="E26" i="2"/>
  <c r="E26" i="14"/>
  <c r="E26" i="12"/>
  <c r="E26" i="10"/>
  <c r="E39" i="9"/>
  <c r="E40" i="9"/>
  <c r="E35" i="13"/>
  <c r="E32" i="11"/>
  <c r="E35" i="15"/>
  <c r="E35" i="9"/>
  <c r="D53" i="2"/>
  <c r="D53" i="12"/>
  <c r="D55" i="7"/>
  <c r="D54" i="9"/>
  <c r="D54" i="14"/>
  <c r="D53" i="11"/>
  <c r="D53" i="14"/>
  <c r="D53" i="10"/>
  <c r="D77" i="2"/>
  <c r="D77" i="9"/>
  <c r="D77" i="8"/>
  <c r="D77" i="6"/>
  <c r="D77" i="10"/>
  <c r="D78" i="10"/>
  <c r="D78" i="15"/>
  <c r="E39" i="6"/>
  <c r="E40" i="6"/>
  <c r="E30" i="12"/>
  <c r="D75" i="13"/>
  <c r="D78" i="11"/>
  <c r="D78" i="7"/>
  <c r="D78" i="2"/>
  <c r="N15" i="1"/>
  <c r="M18" i="1"/>
  <c r="M29" i="1" s="1"/>
  <c r="F14" i="11" s="1"/>
  <c r="I18" i="1"/>
  <c r="I25" i="1"/>
  <c r="F13" i="7" s="1"/>
  <c r="D78" i="8"/>
  <c r="D78" i="12"/>
  <c r="D78" i="14"/>
  <c r="D78" i="13"/>
  <c r="E28" i="6"/>
  <c r="D78" i="6"/>
  <c r="L15" i="1"/>
  <c r="E32" i="2"/>
  <c r="E77" i="11"/>
  <c r="E33" i="10"/>
  <c r="E32" i="10"/>
  <c r="E77" i="13"/>
  <c r="E36" i="7"/>
  <c r="E32" i="15"/>
  <c r="E32" i="14"/>
  <c r="E33" i="8"/>
  <c r="E39" i="14"/>
  <c r="E40" i="14" s="1"/>
  <c r="E39" i="10"/>
  <c r="E40" i="10"/>
  <c r="E36" i="15"/>
  <c r="E32" i="12"/>
  <c r="E77" i="8"/>
  <c r="E39" i="11"/>
  <c r="E40" i="11" s="1"/>
  <c r="E39" i="13"/>
  <c r="E40" i="13" s="1"/>
  <c r="E39" i="7"/>
  <c r="E40" i="7" s="1"/>
  <c r="E32" i="7"/>
  <c r="E32" i="9"/>
  <c r="E36" i="13"/>
  <c r="E36" i="8"/>
  <c r="E33" i="11"/>
  <c r="E36" i="11"/>
  <c r="E32" i="6"/>
  <c r="E39" i="15"/>
  <c r="E40" i="15" s="1"/>
  <c r="E39" i="2"/>
  <c r="E40" i="2" s="1"/>
  <c r="E77" i="2"/>
  <c r="E36" i="10"/>
  <c r="E36" i="6"/>
  <c r="E39" i="8"/>
  <c r="E40" i="8"/>
  <c r="E32" i="8"/>
  <c r="E36" i="14"/>
  <c r="E39" i="12"/>
  <c r="E40" i="12" s="1"/>
  <c r="E32" i="13"/>
  <c r="D77" i="12"/>
  <c r="D77" i="7"/>
  <c r="D77" i="14"/>
  <c r="E78" i="14"/>
  <c r="D77" i="15"/>
  <c r="D77" i="11"/>
  <c r="D77" i="13"/>
  <c r="E77" i="14"/>
  <c r="E77" i="7"/>
  <c r="E77" i="9"/>
  <c r="E77" i="15"/>
  <c r="E77" i="6"/>
  <c r="E77" i="10"/>
  <c r="E77" i="12"/>
  <c r="O15" i="1"/>
  <c r="D76" i="9"/>
  <c r="D76" i="2"/>
  <c r="D74" i="9"/>
  <c r="D56" i="14"/>
  <c r="D56" i="6"/>
  <c r="D56" i="8"/>
  <c r="D56" i="11"/>
  <c r="D56" i="13"/>
  <c r="D56" i="7"/>
  <c r="D56" i="10"/>
  <c r="D56" i="15"/>
  <c r="I21" i="1"/>
  <c r="F12" i="7"/>
  <c r="D56" i="12"/>
  <c r="D56" i="9"/>
  <c r="E28" i="9"/>
  <c r="F47" i="6"/>
  <c r="I31" i="1"/>
  <c r="F15" i="7" s="1"/>
  <c r="E33" i="9"/>
  <c r="E33" i="12"/>
  <c r="E33" i="2"/>
  <c r="E30" i="9"/>
  <c r="D55" i="15"/>
  <c r="E78" i="10"/>
  <c r="G18" i="1"/>
  <c r="G15" i="1"/>
  <c r="F6" i="11"/>
  <c r="M25" i="1"/>
  <c r="F13" i="11" s="1"/>
  <c r="O29" i="1"/>
  <c r="F14" i="13" s="1"/>
  <c r="F6" i="13"/>
  <c r="O27" i="1"/>
  <c r="F16" i="13"/>
  <c r="O31" i="1"/>
  <c r="F15" i="13" s="1"/>
  <c r="N27" i="1"/>
  <c r="F16" i="12" s="1"/>
  <c r="N21" i="1"/>
  <c r="F12" i="12" s="1"/>
  <c r="N31" i="1"/>
  <c r="F15" i="12" s="1"/>
  <c r="F6" i="10"/>
  <c r="L29" i="1"/>
  <c r="F14" i="10"/>
  <c r="L25" i="1"/>
  <c r="F13" i="10" s="1"/>
  <c r="L21" i="1"/>
  <c r="F12" i="10" s="1"/>
  <c r="M21" i="1"/>
  <c r="F12" i="11" s="1"/>
  <c r="P31" i="1"/>
  <c r="F15" i="14" s="1"/>
  <c r="P29" i="1"/>
  <c r="F14" i="14" s="1"/>
  <c r="AE3" i="46"/>
  <c r="AE68" i="46" s="1"/>
  <c r="AA3" i="46"/>
  <c r="AA48" i="46" s="1"/>
  <c r="AO3" i="46"/>
  <c r="AE66" i="46"/>
  <c r="AA62" i="46"/>
  <c r="AE78" i="46"/>
  <c r="AE84" i="46"/>
  <c r="AA44" i="46"/>
  <c r="AE82" i="46"/>
  <c r="AE43" i="46"/>
  <c r="AE23" i="46"/>
  <c r="AE86" i="46"/>
  <c r="AE73" i="46"/>
  <c r="AE63" i="46"/>
  <c r="AE44" i="46"/>
  <c r="AE77" i="46"/>
  <c r="AE49" i="46"/>
  <c r="AE15" i="46"/>
  <c r="AE47" i="46"/>
  <c r="AE54" i="46"/>
  <c r="AE31" i="46"/>
  <c r="AE42" i="46"/>
  <c r="AE8" i="46"/>
  <c r="AE28" i="46"/>
  <c r="AA83" i="46"/>
  <c r="AE9" i="46"/>
  <c r="AE12" i="46"/>
  <c r="AE16" i="46"/>
  <c r="AE91" i="46"/>
  <c r="AG3" i="46"/>
  <c r="AG74" i="46"/>
  <c r="AE39" i="46"/>
  <c r="AE46" i="46"/>
  <c r="AE76" i="46"/>
  <c r="AE52" i="46"/>
  <c r="AE17" i="46"/>
  <c r="AE45" i="46"/>
  <c r="AE80" i="46"/>
  <c r="AE48" i="46"/>
  <c r="AE83" i="46"/>
  <c r="AE90" i="46"/>
  <c r="AE14" i="46"/>
  <c r="AE59" i="46"/>
  <c r="AA28" i="46"/>
  <c r="AA20" i="46"/>
  <c r="AM3" i="46"/>
  <c r="AM18" i="46"/>
  <c r="AE87" i="46"/>
  <c r="AE13" i="46"/>
  <c r="AE85" i="46"/>
  <c r="AE60" i="46"/>
  <c r="AE51" i="46"/>
  <c r="AE75" i="46"/>
  <c r="AE6" i="46"/>
  <c r="AE29" i="46"/>
  <c r="AE69" i="46"/>
  <c r="AE71" i="46"/>
  <c r="AE19" i="46"/>
  <c r="AE21" i="46"/>
  <c r="AE67" i="46"/>
  <c r="AA36" i="46"/>
  <c r="AA57" i="46"/>
  <c r="AK3" i="46"/>
  <c r="AK46" i="46"/>
  <c r="AA58" i="46"/>
  <c r="AA88" i="46"/>
  <c r="AC3" i="46"/>
  <c r="AA5" i="46"/>
  <c r="AA92" i="46" s="1"/>
  <c r="AA93" i="46" s="1"/>
  <c r="AA68" i="46"/>
  <c r="AA9" i="46"/>
  <c r="AA72" i="46"/>
  <c r="AA85" i="46"/>
  <c r="AA18" i="46"/>
  <c r="AA15" i="46"/>
  <c r="AA16" i="46"/>
  <c r="AA45" i="46"/>
  <c r="AA74" i="46"/>
  <c r="AQ3" i="46"/>
  <c r="AQ77" i="46" s="1"/>
  <c r="AQ76" i="46"/>
  <c r="AO23" i="46"/>
  <c r="AO25" i="46"/>
  <c r="AO28" i="46"/>
  <c r="AO50" i="46"/>
  <c r="AO87" i="46"/>
  <c r="AO10" i="46"/>
  <c r="AO62" i="46"/>
  <c r="AO27" i="46"/>
  <c r="AO82" i="46"/>
  <c r="AO20" i="46"/>
  <c r="AO77" i="46"/>
  <c r="AO71" i="46"/>
  <c r="AO38" i="46"/>
  <c r="AO59" i="46"/>
  <c r="AO75" i="46"/>
  <c r="AO53" i="46"/>
  <c r="AO74" i="46"/>
  <c r="AO60" i="46"/>
  <c r="AO42" i="46"/>
  <c r="AO52" i="46"/>
  <c r="AO24" i="46"/>
  <c r="AO81" i="46"/>
  <c r="AO61" i="46"/>
  <c r="AO51" i="46"/>
  <c r="AO66" i="46"/>
  <c r="AO16" i="46"/>
  <c r="AO73" i="46"/>
  <c r="AO18" i="46"/>
  <c r="AO13" i="46"/>
  <c r="AO78" i="46"/>
  <c r="AO90" i="46"/>
  <c r="AO72" i="46"/>
  <c r="AO43" i="46"/>
  <c r="AO89" i="46"/>
  <c r="AO84" i="46"/>
  <c r="AO45" i="46"/>
  <c r="AO30" i="46"/>
  <c r="AO58" i="46"/>
  <c r="AO76" i="46"/>
  <c r="AO88" i="46"/>
  <c r="AO79" i="46"/>
  <c r="AO63" i="46"/>
  <c r="AO12" i="46"/>
  <c r="AO21" i="46"/>
  <c r="AO26" i="46"/>
  <c r="AO86" i="46"/>
  <c r="AO5" i="46"/>
  <c r="AO92" i="46"/>
  <c r="AO93" i="46" s="1"/>
  <c r="AO85" i="46"/>
  <c r="AO56" i="46"/>
  <c r="AO48" i="46"/>
  <c r="AO37" i="46"/>
  <c r="AO9" i="46"/>
  <c r="AO6" i="46"/>
  <c r="AO32" i="46"/>
  <c r="AO46" i="46"/>
  <c r="AO22" i="46"/>
  <c r="AO54" i="46"/>
  <c r="AO7" i="46"/>
  <c r="AO68" i="46"/>
  <c r="AO67" i="46"/>
  <c r="AO91" i="46"/>
  <c r="AO8" i="46"/>
  <c r="AO36" i="46"/>
  <c r="AO15" i="46"/>
  <c r="AO41" i="46"/>
  <c r="AO17" i="46"/>
  <c r="AO64" i="46"/>
  <c r="AO35" i="46"/>
  <c r="AO29" i="46"/>
  <c r="AO39" i="46"/>
  <c r="AO33" i="46"/>
  <c r="AO44" i="46"/>
  <c r="AO70" i="46"/>
  <c r="AO49" i="46"/>
  <c r="AO19" i="46"/>
  <c r="AO69" i="46"/>
  <c r="AO55" i="46"/>
  <c r="AO65" i="46"/>
  <c r="AO14" i="46"/>
  <c r="AO47" i="46"/>
  <c r="AO31" i="46"/>
  <c r="AO57" i="46"/>
  <c r="AO11" i="46"/>
  <c r="AO40" i="46"/>
  <c r="AO34" i="46"/>
  <c r="AO80" i="46"/>
  <c r="AO83" i="46"/>
  <c r="AI3" i="46"/>
  <c r="AK64" i="46"/>
  <c r="AK66" i="46"/>
  <c r="AK70" i="46"/>
  <c r="AK67" i="46"/>
  <c r="AM36" i="46"/>
  <c r="AK23" i="46"/>
  <c r="AK62" i="46"/>
  <c r="AK45" i="46"/>
  <c r="AK53" i="46"/>
  <c r="AK30" i="46"/>
  <c r="AM69" i="46"/>
  <c r="AK38" i="46"/>
  <c r="AK16" i="46"/>
  <c r="AK41" i="46"/>
  <c r="AK74" i="46"/>
  <c r="AK26" i="46"/>
  <c r="AK25" i="46"/>
  <c r="AK90" i="46"/>
  <c r="AK32" i="46"/>
  <c r="AM65" i="46"/>
  <c r="AK61" i="46"/>
  <c r="AK75" i="46"/>
  <c r="AK18" i="46"/>
  <c r="AK10" i="46"/>
  <c r="AK72" i="46"/>
  <c r="AM57" i="46"/>
  <c r="AK47" i="46"/>
  <c r="AK39" i="46"/>
  <c r="AK19" i="46"/>
  <c r="AK33" i="46"/>
  <c r="AK85" i="46"/>
  <c r="AK57" i="46"/>
  <c r="AK48" i="46"/>
  <c r="AK83" i="46"/>
  <c r="AK77" i="46"/>
  <c r="AK52" i="46"/>
  <c r="AK76" i="46"/>
  <c r="AK89" i="46"/>
  <c r="AK21" i="46"/>
  <c r="AM83" i="46"/>
  <c r="AG40" i="46"/>
  <c r="AK82" i="46"/>
  <c r="AK80" i="46"/>
  <c r="AK37" i="46"/>
  <c r="AK59" i="46"/>
  <c r="AK8" i="46"/>
  <c r="AK60" i="46"/>
  <c r="AK65" i="46"/>
  <c r="AK20" i="46"/>
  <c r="AM81" i="46"/>
  <c r="AM45" i="46"/>
  <c r="AK81" i="46"/>
  <c r="AK68" i="46"/>
  <c r="AK6" i="46"/>
  <c r="AK79" i="46"/>
  <c r="AK43" i="46"/>
  <c r="AK34" i="46"/>
  <c r="AK56" i="46"/>
  <c r="AK73" i="46"/>
  <c r="AK5" i="46"/>
  <c r="AK92" i="46"/>
  <c r="AK93" i="46"/>
  <c r="AK27" i="46"/>
  <c r="AK29" i="46"/>
  <c r="AK69" i="46"/>
  <c r="AK54" i="46"/>
  <c r="AK11" i="46"/>
  <c r="AK88" i="46"/>
  <c r="AK36" i="46"/>
  <c r="AK49" i="46"/>
  <c r="AK58" i="46"/>
  <c r="AK22" i="46"/>
  <c r="AK44" i="46"/>
  <c r="AK78" i="46"/>
  <c r="AK28" i="46"/>
  <c r="AM32" i="46"/>
  <c r="AM39" i="46"/>
  <c r="AM43" i="46"/>
  <c r="AM60" i="46"/>
  <c r="AK63" i="46"/>
  <c r="AK24" i="46"/>
  <c r="AK14" i="46"/>
  <c r="AK91" i="46"/>
  <c r="AK42" i="46"/>
  <c r="AK50" i="46"/>
  <c r="AK84" i="46"/>
  <c r="AK12" i="46"/>
  <c r="AK17" i="46"/>
  <c r="AK7" i="46"/>
  <c r="AK15" i="46"/>
  <c r="AK40" i="46"/>
  <c r="AK13" i="46"/>
  <c r="AK86" i="46"/>
  <c r="AK71" i="46"/>
  <c r="AK51" i="46"/>
  <c r="AK55" i="46"/>
  <c r="AK31" i="46"/>
  <c r="AK35" i="46"/>
  <c r="AK9" i="46"/>
  <c r="AK87" i="46"/>
  <c r="AM51" i="46"/>
  <c r="AM6" i="46"/>
  <c r="AM12" i="46"/>
  <c r="AM35" i="46"/>
  <c r="AG57" i="46"/>
  <c r="AG16" i="46"/>
  <c r="AG69" i="46"/>
  <c r="AG44" i="46"/>
  <c r="AG54" i="46"/>
  <c r="AC50" i="46"/>
  <c r="AC73" i="46"/>
  <c r="AC78" i="46"/>
  <c r="AC30" i="46"/>
  <c r="AC67" i="46"/>
  <c r="AG64" i="46"/>
  <c r="AG8" i="46"/>
  <c r="AG78" i="46"/>
  <c r="AG70" i="46"/>
  <c r="AG71" i="46"/>
  <c r="AG89" i="46"/>
  <c r="AC39" i="46"/>
  <c r="AM24" i="46"/>
  <c r="AM15" i="46"/>
  <c r="AM49" i="46"/>
  <c r="AM17" i="46"/>
  <c r="AM78" i="46"/>
  <c r="AM87" i="46"/>
  <c r="AG84" i="46"/>
  <c r="AG82" i="46"/>
  <c r="AG17" i="46"/>
  <c r="AG12" i="46"/>
  <c r="AG59" i="46"/>
  <c r="AC38" i="46"/>
  <c r="AG80" i="46"/>
  <c r="AG41" i="46"/>
  <c r="AG61" i="46"/>
  <c r="AG83" i="46"/>
  <c r="AG79" i="46"/>
  <c r="AG9" i="46"/>
  <c r="AG43" i="46"/>
  <c r="AG27" i="46"/>
  <c r="AG90" i="46"/>
  <c r="AG91" i="46"/>
  <c r="AG32" i="46"/>
  <c r="AG10" i="46"/>
  <c r="AG46" i="46"/>
  <c r="AG30" i="46"/>
  <c r="AG66" i="46"/>
  <c r="AG58" i="46"/>
  <c r="AG36" i="46"/>
  <c r="AG42" i="46"/>
  <c r="AG60" i="46"/>
  <c r="AG51" i="46"/>
  <c r="AG26" i="46"/>
  <c r="AG45" i="46"/>
  <c r="AG13" i="46"/>
  <c r="AG77" i="46"/>
  <c r="AG21" i="46"/>
  <c r="AG23" i="46"/>
  <c r="AG72" i="46"/>
  <c r="AG76" i="46"/>
  <c r="AG86" i="46"/>
  <c r="AG48" i="46"/>
  <c r="AG55" i="46"/>
  <c r="AG19" i="46"/>
  <c r="AG56" i="46"/>
  <c r="AG81" i="46"/>
  <c r="AG15" i="46"/>
  <c r="AG28" i="46"/>
  <c r="AG18" i="46"/>
  <c r="AG11" i="46"/>
  <c r="AG31" i="46"/>
  <c r="AG37" i="46"/>
  <c r="AG88" i="46"/>
  <c r="AG73" i="46"/>
  <c r="AG38" i="46"/>
  <c r="AG63" i="46"/>
  <c r="AG85" i="46"/>
  <c r="AG62" i="46"/>
  <c r="AG47" i="46"/>
  <c r="AG20" i="46"/>
  <c r="AG49" i="46"/>
  <c r="AG35" i="46"/>
  <c r="AG5" i="46"/>
  <c r="AG92" i="46"/>
  <c r="AG93" i="46" s="1"/>
  <c r="AG75" i="46"/>
  <c r="AG52" i="46"/>
  <c r="AG25" i="46"/>
  <c r="AG22" i="46"/>
  <c r="AG68" i="46"/>
  <c r="AG6" i="46"/>
  <c r="AG50" i="46"/>
  <c r="AG29" i="46"/>
  <c r="AG65" i="46"/>
  <c r="AG24" i="46"/>
  <c r="AG53" i="46"/>
  <c r="AG33" i="46"/>
  <c r="AG7" i="46"/>
  <c r="AG39" i="46"/>
  <c r="AG34" i="46"/>
  <c r="AG14" i="46"/>
  <c r="AG67" i="46"/>
  <c r="AG87" i="46"/>
  <c r="AC75" i="46"/>
  <c r="AC34" i="46"/>
  <c r="AC31" i="46"/>
  <c r="AC54" i="46"/>
  <c r="AC16" i="46"/>
  <c r="AC22" i="46"/>
  <c r="AC84" i="46"/>
  <c r="AC61" i="46"/>
  <c r="AC91" i="46"/>
  <c r="AC68" i="46"/>
  <c r="AC80" i="46"/>
  <c r="AC41" i="46"/>
  <c r="AC23" i="46"/>
  <c r="AC9" i="46"/>
  <c r="AC83" i="46"/>
  <c r="AC51" i="46"/>
  <c r="AC35" i="46"/>
  <c r="AC64" i="46"/>
  <c r="AC25" i="46"/>
  <c r="AC89" i="46"/>
  <c r="AC49" i="46"/>
  <c r="AC74" i="46"/>
  <c r="AC24" i="46"/>
  <c r="AC69" i="46"/>
  <c r="AC81" i="46"/>
  <c r="AC62" i="46"/>
  <c r="AC18" i="46"/>
  <c r="AC32" i="46"/>
  <c r="AC37" i="46"/>
  <c r="AC43" i="46"/>
  <c r="AC46" i="46"/>
  <c r="AC26" i="46"/>
  <c r="AC58" i="46"/>
  <c r="AC15" i="46"/>
  <c r="AC40" i="46"/>
  <c r="AC36" i="46"/>
  <c r="Y3" i="46"/>
  <c r="AQ62" i="46"/>
  <c r="AQ82" i="46"/>
  <c r="AQ61" i="46"/>
  <c r="AQ34" i="46"/>
  <c r="AQ5" i="46"/>
  <c r="AQ92" i="46" s="1"/>
  <c r="AQ93" i="46" s="1"/>
  <c r="AQ83" i="46"/>
  <c r="AQ66" i="46"/>
  <c r="AQ38" i="46"/>
  <c r="AI71" i="46"/>
  <c r="AI64" i="46"/>
  <c r="AI25" i="46"/>
  <c r="AI30" i="46"/>
  <c r="AI26" i="46"/>
  <c r="AI91" i="46"/>
  <c r="AI72" i="46"/>
  <c r="AI78" i="46"/>
  <c r="AI15" i="46"/>
  <c r="AI17" i="46"/>
  <c r="AI38" i="46"/>
  <c r="AI80" i="46"/>
  <c r="AI59" i="46"/>
  <c r="AI40" i="46"/>
  <c r="AI57" i="46"/>
  <c r="AI83" i="46"/>
  <c r="AI41" i="46"/>
  <c r="AI67" i="46"/>
  <c r="AI84" i="46"/>
  <c r="AI9" i="46"/>
  <c r="AI6" i="46"/>
  <c r="AI37" i="46"/>
  <c r="AI87" i="46"/>
  <c r="AI22" i="46"/>
  <c r="AI90" i="46"/>
  <c r="AI53" i="46"/>
  <c r="AI51" i="46"/>
  <c r="AI32" i="46"/>
  <c r="AI29" i="46"/>
  <c r="AI31" i="46"/>
  <c r="AI43" i="46"/>
  <c r="AI8" i="46"/>
  <c r="AI47" i="46"/>
  <c r="AI42" i="46"/>
  <c r="AI18" i="46"/>
  <c r="AI55" i="46"/>
  <c r="AI35" i="46"/>
  <c r="AI60" i="46"/>
  <c r="AI19" i="46"/>
  <c r="AI70" i="46"/>
  <c r="AI62" i="46"/>
  <c r="AI14" i="46"/>
  <c r="AI74" i="46"/>
  <c r="AI81" i="46"/>
  <c r="AI33" i="46"/>
  <c r="AI28" i="46"/>
  <c r="AI56" i="46"/>
  <c r="AI76" i="46"/>
  <c r="AI52" i="46"/>
  <c r="AI11" i="46"/>
  <c r="AI85" i="46"/>
  <c r="AI46" i="46"/>
  <c r="AI58" i="46"/>
  <c r="AI7" i="46"/>
  <c r="AI79" i="46"/>
  <c r="AI54" i="46"/>
  <c r="AI49" i="46"/>
  <c r="AI24" i="46"/>
  <c r="AI89" i="46"/>
  <c r="AI12" i="46"/>
  <c r="AI75" i="46"/>
  <c r="AI27" i="46"/>
  <c r="AI44" i="46"/>
  <c r="AI34" i="46"/>
  <c r="AI63" i="46"/>
  <c r="AI16" i="46"/>
  <c r="AI86" i="46"/>
  <c r="AI48" i="46"/>
  <c r="AI77" i="46"/>
  <c r="AI82" i="46"/>
  <c r="AI65" i="46"/>
  <c r="AI45" i="46"/>
  <c r="AI23" i="46"/>
  <c r="AI39" i="46"/>
  <c r="AI88" i="46"/>
  <c r="AI68" i="46"/>
  <c r="AI69" i="46"/>
  <c r="AI73" i="46"/>
  <c r="AI21" i="46"/>
  <c r="AI61" i="46"/>
  <c r="AI10" i="46"/>
  <c r="AI66" i="46"/>
  <c r="AI13" i="46"/>
  <c r="AI5" i="46"/>
  <c r="AI92" i="46" s="1"/>
  <c r="AI93" i="46"/>
  <c r="AI36" i="46"/>
  <c r="AI20" i="46"/>
  <c r="AI50" i="46"/>
  <c r="Y12" i="46"/>
  <c r="Y37" i="46"/>
  <c r="Y54" i="46"/>
  <c r="Y42" i="46"/>
  <c r="Y33" i="46"/>
  <c r="Y15" i="46"/>
  <c r="Y36" i="46"/>
  <c r="Y23" i="46"/>
  <c r="Y75" i="46"/>
  <c r="Y70" i="46"/>
  <c r="Y63" i="46"/>
  <c r="Y90" i="46"/>
  <c r="Y56" i="46"/>
  <c r="Y21" i="46"/>
  <c r="Y14" i="46"/>
  <c r="Y24" i="46"/>
  <c r="Y5" i="46"/>
  <c r="Y92" i="46" s="1"/>
  <c r="Y93" i="46" s="1"/>
  <c r="Y83" i="46"/>
  <c r="Y29" i="46"/>
  <c r="Y32" i="46"/>
  <c r="E78" i="15"/>
  <c r="E78" i="11"/>
  <c r="E78" i="12"/>
  <c r="E78" i="8"/>
  <c r="E78" i="13"/>
  <c r="E78" i="6"/>
  <c r="E78" i="9"/>
  <c r="E78" i="2"/>
  <c r="D51" i="14"/>
  <c r="D51" i="15"/>
  <c r="D51" i="8"/>
  <c r="D52" i="10"/>
  <c r="D51" i="6"/>
  <c r="D52" i="7"/>
  <c r="D51" i="12"/>
  <c r="D52" i="15"/>
  <c r="D52" i="9"/>
  <c r="D52" i="14"/>
  <c r="D51" i="11"/>
  <c r="D51" i="13"/>
  <c r="D52" i="2"/>
  <c r="D52" i="12"/>
  <c r="D52" i="8"/>
  <c r="D53" i="7"/>
  <c r="D52" i="13"/>
  <c r="D53" i="6"/>
  <c r="E50" i="11"/>
  <c r="F50" i="11" s="1"/>
  <c r="AQ27" i="46"/>
  <c r="AQ59" i="46"/>
  <c r="AQ18" i="46"/>
  <c r="AQ91" i="46"/>
  <c r="AQ57" i="46"/>
  <c r="AQ56" i="46"/>
  <c r="AQ35" i="46"/>
  <c r="AQ29" i="46"/>
  <c r="AQ15" i="46"/>
  <c r="AQ54" i="46"/>
  <c r="AQ7" i="46"/>
  <c r="AQ58" i="46"/>
  <c r="AM22" i="46"/>
  <c r="AM48" i="46"/>
  <c r="AM29" i="46"/>
  <c r="AM28" i="46"/>
  <c r="AM34" i="46"/>
  <c r="AM30" i="46"/>
  <c r="AM9" i="46"/>
  <c r="AM26" i="46"/>
  <c r="AM63" i="46"/>
  <c r="AM66" i="46"/>
  <c r="AM37" i="46"/>
  <c r="AM84" i="46"/>
  <c r="AM58" i="46"/>
  <c r="AM77" i="46"/>
  <c r="AM64" i="46"/>
  <c r="AM71" i="46"/>
  <c r="AM31" i="46"/>
  <c r="AM42" i="46"/>
  <c r="AM8" i="46"/>
  <c r="AM50" i="46"/>
  <c r="AM53" i="46"/>
  <c r="AM59" i="46"/>
  <c r="AQ55" i="46"/>
  <c r="AQ13" i="46"/>
  <c r="AQ90" i="46"/>
  <c r="AQ8" i="46"/>
  <c r="AQ30" i="46"/>
  <c r="AQ70" i="46"/>
  <c r="AQ45" i="46"/>
  <c r="AQ50" i="46"/>
  <c r="AQ63" i="46"/>
  <c r="AQ11" i="46"/>
  <c r="AQ31" i="46"/>
  <c r="AQ10" i="46"/>
  <c r="AQ88" i="46"/>
  <c r="AM79" i="46"/>
  <c r="AM91" i="46"/>
  <c r="AM10" i="46"/>
  <c r="AM75" i="46"/>
  <c r="AM33" i="46"/>
  <c r="AM27" i="46"/>
  <c r="AM90" i="46"/>
  <c r="AM13" i="46"/>
  <c r="AM7" i="46"/>
  <c r="AM56" i="46"/>
  <c r="AM85" i="46"/>
  <c r="AM72" i="46"/>
  <c r="AM86" i="46"/>
  <c r="AM88" i="46"/>
  <c r="AM47" i="46"/>
  <c r="AM73" i="46"/>
  <c r="AM52" i="46"/>
  <c r="AM5" i="46"/>
  <c r="AM92" i="46" s="1"/>
  <c r="AM93" i="46"/>
  <c r="AM55" i="46"/>
  <c r="AM21" i="46"/>
  <c r="AM68" i="46"/>
  <c r="AQ52" i="46"/>
  <c r="AQ19" i="46"/>
  <c r="AQ26" i="46"/>
  <c r="AQ16" i="46"/>
  <c r="AQ68" i="46"/>
  <c r="AQ89" i="46"/>
  <c r="AQ32" i="46"/>
  <c r="AQ81" i="46"/>
  <c r="AQ33" i="46"/>
  <c r="AQ40" i="46"/>
  <c r="AQ37" i="46"/>
  <c r="AQ28" i="46"/>
  <c r="AM19" i="46"/>
  <c r="AM74" i="46"/>
  <c r="AM54" i="46"/>
  <c r="AM41" i="46"/>
  <c r="AM44" i="46"/>
  <c r="AM82" i="46"/>
  <c r="AM70" i="46"/>
  <c r="AM67" i="46"/>
  <c r="AM11" i="46"/>
  <c r="AM16" i="46"/>
  <c r="AM40" i="46"/>
  <c r="AM62" i="46"/>
  <c r="AM76" i="46"/>
  <c r="AM89" i="46"/>
  <c r="AM23" i="46"/>
  <c r="AM38" i="46"/>
  <c r="AM20" i="46"/>
  <c r="AM46" i="46"/>
  <c r="AM80" i="46"/>
  <c r="AM61" i="46"/>
  <c r="AM25" i="46"/>
  <c r="AM14" i="46"/>
  <c r="Q13" i="1"/>
  <c r="E27" i="6"/>
  <c r="E75" i="8"/>
  <c r="E75" i="6"/>
  <c r="E75" i="10"/>
  <c r="E27" i="13"/>
  <c r="E27" i="15"/>
  <c r="E27" i="14"/>
  <c r="E27" i="2"/>
  <c r="E22" i="12"/>
  <c r="E75" i="9"/>
  <c r="E75" i="14"/>
  <c r="E75" i="12"/>
  <c r="E27" i="12"/>
  <c r="E27" i="9"/>
  <c r="E27" i="10"/>
  <c r="F47" i="15"/>
  <c r="F47" i="14"/>
  <c r="G31" i="1"/>
  <c r="F15" i="2" s="1"/>
  <c r="G23" i="1"/>
  <c r="F49" i="2" s="1"/>
  <c r="I29" i="1"/>
  <c r="F14" i="7" s="1"/>
  <c r="O23" i="1"/>
  <c r="F49" i="13" s="1"/>
  <c r="O25" i="1"/>
  <c r="F13" i="13"/>
  <c r="E36" i="12"/>
  <c r="F46" i="10"/>
  <c r="E68" i="49"/>
  <c r="F6" i="2"/>
  <c r="P27" i="1"/>
  <c r="F16" i="14" s="1"/>
  <c r="E36" i="49"/>
  <c r="E36" i="2"/>
  <c r="E47" i="8"/>
  <c r="F47" i="8" s="1"/>
  <c r="F50" i="15"/>
  <c r="F47" i="7"/>
  <c r="D78" i="49"/>
  <c r="D78" i="9"/>
  <c r="E31" i="14"/>
  <c r="E31" i="49"/>
  <c r="E31" i="6"/>
  <c r="E31" i="12"/>
  <c r="E31" i="15"/>
  <c r="E31" i="13"/>
  <c r="E31" i="7"/>
  <c r="E31" i="8"/>
  <c r="E35" i="49"/>
  <c r="E35" i="10"/>
  <c r="E35" i="12"/>
  <c r="E35" i="2"/>
  <c r="E35" i="6"/>
  <c r="E35" i="11"/>
  <c r="E35" i="8"/>
  <c r="D51" i="49"/>
  <c r="D51" i="7"/>
  <c r="D51" i="9"/>
  <c r="E74" i="15" l="1"/>
  <c r="E74" i="11"/>
  <c r="E68" i="11"/>
  <c r="E68" i="8"/>
  <c r="E68" i="14"/>
  <c r="E68" i="10"/>
  <c r="E68" i="15"/>
  <c r="E22" i="15"/>
  <c r="E22" i="11"/>
  <c r="E22" i="9"/>
  <c r="E22" i="6"/>
  <c r="E22" i="13"/>
  <c r="E22" i="7"/>
  <c r="E22" i="8"/>
  <c r="E22" i="14"/>
  <c r="E22" i="10"/>
  <c r="E22" i="2"/>
  <c r="E68" i="7"/>
  <c r="E68" i="13"/>
  <c r="E28" i="7"/>
  <c r="E28" i="10"/>
  <c r="E28" i="8"/>
  <c r="E28" i="2"/>
  <c r="E74" i="8"/>
  <c r="E74" i="2"/>
  <c r="E74" i="9"/>
  <c r="E74" i="6"/>
  <c r="E74" i="14"/>
  <c r="E28" i="14"/>
  <c r="E28" i="12"/>
  <c r="E28" i="15"/>
  <c r="E28" i="13"/>
  <c r="E27" i="11"/>
  <c r="E27" i="7"/>
  <c r="E24" i="7"/>
  <c r="E24" i="13"/>
  <c r="F24" i="13" s="1"/>
  <c r="E24" i="15"/>
  <c r="E24" i="2"/>
  <c r="E24" i="12"/>
  <c r="E24" i="14"/>
  <c r="E24" i="11"/>
  <c r="L50" i="1"/>
  <c r="F54" i="10" s="1"/>
  <c r="Q50" i="1"/>
  <c r="F54" i="15" s="1"/>
  <c r="K50" i="1"/>
  <c r="F54" i="9" s="1"/>
  <c r="I50" i="1"/>
  <c r="F54" i="7" s="1"/>
  <c r="P50" i="1"/>
  <c r="F54" i="14" s="1"/>
  <c r="H50" i="1"/>
  <c r="F54" i="6" s="1"/>
  <c r="O50" i="1"/>
  <c r="F54" i="13" s="1"/>
  <c r="N50" i="1"/>
  <c r="F54" i="12" s="1"/>
  <c r="G50" i="1"/>
  <c r="F54" i="2" s="1"/>
  <c r="E49" i="1"/>
  <c r="J50" i="1"/>
  <c r="F54" i="8" s="1"/>
  <c r="R50" i="1"/>
  <c r="F54" i="49" s="1"/>
  <c r="F46" i="15"/>
  <c r="F46" i="13"/>
  <c r="F17" i="13"/>
  <c r="F46" i="6"/>
  <c r="I44" i="1"/>
  <c r="F51" i="7" s="1"/>
  <c r="O44" i="1"/>
  <c r="F51" i="13" s="1"/>
  <c r="M44" i="1"/>
  <c r="F51" i="11" s="1"/>
  <c r="K44" i="1"/>
  <c r="F51" i="9" s="1"/>
  <c r="L48" i="1"/>
  <c r="F53" i="10" s="1"/>
  <c r="K48" i="1"/>
  <c r="F53" i="9" s="1"/>
  <c r="J48" i="1"/>
  <c r="F53" i="8" s="1"/>
  <c r="Q48" i="1"/>
  <c r="I48" i="1"/>
  <c r="F53" i="7" s="1"/>
  <c r="P48" i="1"/>
  <c r="F53" i="14" s="1"/>
  <c r="H48" i="1"/>
  <c r="F53" i="6" s="1"/>
  <c r="O48" i="1"/>
  <c r="F53" i="13" s="1"/>
  <c r="N48" i="1"/>
  <c r="F53" i="12" s="1"/>
  <c r="M48" i="1"/>
  <c r="F53" i="11" s="1"/>
  <c r="P46" i="1"/>
  <c r="F52" i="14" s="1"/>
  <c r="I46" i="1"/>
  <c r="F52" i="7" s="1"/>
  <c r="O46" i="1"/>
  <c r="F52" i="13" s="1"/>
  <c r="H46" i="1"/>
  <c r="F52" i="6" s="1"/>
  <c r="N46" i="1"/>
  <c r="F52" i="12" s="1"/>
  <c r="J46" i="1"/>
  <c r="F52" i="8" s="1"/>
  <c r="M46" i="1"/>
  <c r="F52" i="11" s="1"/>
  <c r="L46" i="1"/>
  <c r="F52" i="10" s="1"/>
  <c r="F48" i="15"/>
  <c r="D75" i="12"/>
  <c r="D54" i="8"/>
  <c r="F51" i="10"/>
  <c r="D52" i="6"/>
  <c r="L39" i="1"/>
  <c r="L40" i="1" s="1"/>
  <c r="F48" i="10" s="1"/>
  <c r="D54" i="11"/>
  <c r="D54" i="7"/>
  <c r="D54" i="13"/>
  <c r="D54" i="6"/>
  <c r="D54" i="49"/>
  <c r="F51" i="6"/>
  <c r="D54" i="12"/>
  <c r="D54" i="10"/>
  <c r="E28" i="11"/>
  <c r="D54" i="15"/>
  <c r="F53" i="2"/>
  <c r="D53" i="9"/>
  <c r="E23" i="7"/>
  <c r="D74" i="13"/>
  <c r="E23" i="9"/>
  <c r="D74" i="2"/>
  <c r="E23" i="11"/>
  <c r="E23" i="15"/>
  <c r="E23" i="14"/>
  <c r="E23" i="2"/>
  <c r="D55" i="8"/>
  <c r="D74" i="11"/>
  <c r="F52" i="9"/>
  <c r="E23" i="6"/>
  <c r="E75" i="13"/>
  <c r="D55" i="10"/>
  <c r="E27" i="49"/>
  <c r="E23" i="12"/>
  <c r="E75" i="15"/>
  <c r="E23" i="8"/>
  <c r="D55" i="6"/>
  <c r="P39" i="1"/>
  <c r="P40" i="1" s="1"/>
  <c r="F48" i="14" s="1"/>
  <c r="E23" i="10"/>
  <c r="D74" i="8"/>
  <c r="E75" i="7"/>
  <c r="E23" i="13"/>
  <c r="D74" i="6"/>
  <c r="E75" i="2"/>
  <c r="E75" i="11"/>
  <c r="J18" i="1"/>
  <c r="J15" i="1"/>
  <c r="E76" i="9"/>
  <c r="E76" i="49"/>
  <c r="E76" i="6"/>
  <c r="E76" i="14"/>
  <c r="E76" i="11"/>
  <c r="E76" i="2"/>
  <c r="E76" i="7"/>
  <c r="E76" i="12"/>
  <c r="E76" i="15"/>
  <c r="E76" i="13"/>
  <c r="E76" i="10"/>
  <c r="E76" i="8"/>
  <c r="Y35" i="46"/>
  <c r="Y28" i="46"/>
  <c r="Y88" i="46"/>
  <c r="Y84" i="46"/>
  <c r="Y59" i="46"/>
  <c r="Y71" i="46"/>
  <c r="Y69" i="46"/>
  <c r="Y10" i="46"/>
  <c r="Y9" i="46"/>
  <c r="Y46" i="46"/>
  <c r="Y38" i="46"/>
  <c r="Y48" i="46"/>
  <c r="Y80" i="46"/>
  <c r="Y8" i="46"/>
  <c r="Y16" i="46"/>
  <c r="Y64" i="46"/>
  <c r="Y31" i="46"/>
  <c r="Y77" i="46"/>
  <c r="Y81" i="46"/>
  <c r="Y85" i="46"/>
  <c r="Y51" i="46"/>
  <c r="Y13" i="46"/>
  <c r="Y34" i="46"/>
  <c r="Y17" i="46"/>
  <c r="Y50" i="46"/>
  <c r="Y53" i="46"/>
  <c r="Y78" i="46"/>
  <c r="Y61" i="46"/>
  <c r="Y86" i="46"/>
  <c r="Y67" i="46"/>
  <c r="Y82" i="46"/>
  <c r="Y19" i="46"/>
  <c r="Y91" i="46"/>
  <c r="Y72" i="46"/>
  <c r="Y26" i="46"/>
  <c r="Y30" i="46"/>
  <c r="Y65" i="46"/>
  <c r="Y74" i="46"/>
  <c r="Y89" i="46"/>
  <c r="Y43" i="46"/>
  <c r="Y60" i="46"/>
  <c r="Y52" i="46"/>
  <c r="Y47" i="46"/>
  <c r="Y41" i="46"/>
  <c r="Y66" i="46"/>
  <c r="Y6" i="46"/>
  <c r="Y57" i="46"/>
  <c r="Y58" i="46"/>
  <c r="Y27" i="46"/>
  <c r="Y55" i="46"/>
  <c r="Y40" i="46"/>
  <c r="Y25" i="46"/>
  <c r="Y79" i="46"/>
  <c r="Y87" i="46"/>
  <c r="Y44" i="46"/>
  <c r="Y45" i="46"/>
  <c r="F18" i="13"/>
  <c r="Y20" i="46"/>
  <c r="Y11" i="46"/>
  <c r="Y18" i="46"/>
  <c r="Y73" i="46"/>
  <c r="AA80" i="46"/>
  <c r="AA7" i="46"/>
  <c r="AA51" i="46"/>
  <c r="AA24" i="46"/>
  <c r="AA65" i="46"/>
  <c r="AA26" i="46"/>
  <c r="AA54" i="46"/>
  <c r="AA17" i="46"/>
  <c r="AA47" i="46"/>
  <c r="AA22" i="46"/>
  <c r="AA19" i="46"/>
  <c r="AA41" i="46"/>
  <c r="AA64" i="46"/>
  <c r="AA40" i="46"/>
  <c r="AA66" i="46"/>
  <c r="AA56" i="46"/>
  <c r="AA73" i="46"/>
  <c r="AA46" i="46"/>
  <c r="AA59" i="46"/>
  <c r="AA55" i="46"/>
  <c r="AA87" i="46"/>
  <c r="AA34" i="46"/>
  <c r="AA13" i="46"/>
  <c r="AA82" i="46"/>
  <c r="AA61" i="46"/>
  <c r="AA25" i="46"/>
  <c r="AA91" i="46"/>
  <c r="AA76" i="46"/>
  <c r="AA81" i="46"/>
  <c r="AA35" i="46"/>
  <c r="AA6" i="46"/>
  <c r="AA67" i="46"/>
  <c r="AA78" i="46"/>
  <c r="AA49" i="46"/>
  <c r="AA32" i="46"/>
  <c r="AA10" i="46"/>
  <c r="AA37" i="46"/>
  <c r="AA33" i="46"/>
  <c r="AA21" i="46"/>
  <c r="AA14" i="46"/>
  <c r="AA89" i="46"/>
  <c r="AA70" i="46"/>
  <c r="AA71" i="46"/>
  <c r="AA69" i="46"/>
  <c r="AA39" i="46"/>
  <c r="AA53" i="46"/>
  <c r="AA38" i="46"/>
  <c r="AA77" i="46"/>
  <c r="AA63" i="46"/>
  <c r="AA90" i="46"/>
  <c r="AA42" i="46"/>
  <c r="AA27" i="46"/>
  <c r="AA31" i="46"/>
  <c r="AA50" i="46"/>
  <c r="AA12" i="46"/>
  <c r="AA86" i="46"/>
  <c r="AA30" i="46"/>
  <c r="AA75" i="46"/>
  <c r="AA60" i="46"/>
  <c r="AA52" i="46"/>
  <c r="AA8" i="46"/>
  <c r="AA23" i="46"/>
  <c r="AA11" i="46"/>
  <c r="AA84" i="46"/>
  <c r="AA43" i="46"/>
  <c r="AA79" i="46"/>
  <c r="AA29" i="46"/>
  <c r="G27" i="1"/>
  <c r="F16" i="2" s="1"/>
  <c r="G25" i="1"/>
  <c r="F13" i="2" s="1"/>
  <c r="G29" i="1"/>
  <c r="F14" i="2" s="1"/>
  <c r="G21" i="1"/>
  <c r="F12" i="2" s="1"/>
  <c r="Y76" i="46"/>
  <c r="Y39" i="46"/>
  <c r="Y68" i="46"/>
  <c r="Y49" i="46"/>
  <c r="H15" i="1"/>
  <c r="H18" i="1"/>
  <c r="Y62" i="46"/>
  <c r="Y7" i="46"/>
  <c r="Y22" i="46"/>
  <c r="Q18" i="1"/>
  <c r="Q15" i="1"/>
  <c r="AQ43" i="46"/>
  <c r="AQ21" i="46"/>
  <c r="AQ74" i="46"/>
  <c r="K18" i="1"/>
  <c r="AQ6" i="46"/>
  <c r="AC17" i="46"/>
  <c r="AC20" i="46"/>
  <c r="AC87" i="46"/>
  <c r="AC85" i="46"/>
  <c r="AC48" i="46"/>
  <c r="AC55" i="46"/>
  <c r="AC52" i="46"/>
  <c r="AC7" i="46"/>
  <c r="AC29" i="46"/>
  <c r="AC19" i="46"/>
  <c r="AC28" i="46"/>
  <c r="AC47" i="46"/>
  <c r="AC63" i="46"/>
  <c r="AC44" i="46"/>
  <c r="AC8" i="46"/>
  <c r="AC56" i="46"/>
  <c r="AC27" i="46"/>
  <c r="AC65" i="46"/>
  <c r="AC13" i="46"/>
  <c r="AC57" i="46"/>
  <c r="AC82" i="46"/>
  <c r="AC11" i="46"/>
  <c r="AC42" i="46"/>
  <c r="AC86" i="46"/>
  <c r="AC45" i="46"/>
  <c r="AC72" i="46"/>
  <c r="AC66" i="46"/>
  <c r="AC6" i="46"/>
  <c r="AC59" i="46"/>
  <c r="AC60" i="46"/>
  <c r="AC71" i="46"/>
  <c r="AC14" i="46"/>
  <c r="AC77" i="46"/>
  <c r="AC79" i="46"/>
  <c r="AC33" i="46"/>
  <c r="AC76" i="46"/>
  <c r="AC12" i="46"/>
  <c r="AC70" i="46"/>
  <c r="AC53" i="46"/>
  <c r="AC5" i="46"/>
  <c r="AC92" i="46" s="1"/>
  <c r="AC93" i="46" s="1"/>
  <c r="AC21" i="46"/>
  <c r="AC88" i="46"/>
  <c r="AC10" i="46"/>
  <c r="AC90" i="46"/>
  <c r="AQ24" i="46"/>
  <c r="AQ75" i="46"/>
  <c r="AQ25" i="46"/>
  <c r="AQ14" i="46"/>
  <c r="AQ42" i="46"/>
  <c r="AQ53" i="46"/>
  <c r="AQ48" i="46"/>
  <c r="AQ67" i="46"/>
  <c r="AQ80" i="46"/>
  <c r="AQ73" i="46"/>
  <c r="AQ64" i="46"/>
  <c r="AQ86" i="46"/>
  <c r="AQ17" i="46"/>
  <c r="AQ22" i="46"/>
  <c r="AQ12" i="46"/>
  <c r="AQ36" i="46"/>
  <c r="AQ47" i="46"/>
  <c r="AQ51" i="46"/>
  <c r="AQ85" i="46"/>
  <c r="AQ9" i="46"/>
  <c r="AQ87" i="46"/>
  <c r="AQ79" i="46"/>
  <c r="AQ65" i="46"/>
  <c r="AQ44" i="46"/>
  <c r="AQ84" i="46"/>
  <c r="AQ72" i="46"/>
  <c r="AQ23" i="46"/>
  <c r="AQ78" i="46"/>
  <c r="AQ20" i="46"/>
  <c r="AQ39" i="46"/>
  <c r="AQ49" i="46"/>
  <c r="AQ41" i="46"/>
  <c r="AQ69" i="46"/>
  <c r="AQ46" i="46"/>
  <c r="AQ60" i="46"/>
  <c r="AQ71" i="46"/>
  <c r="E30" i="49"/>
  <c r="E30" i="10"/>
  <c r="E30" i="6"/>
  <c r="E30" i="2"/>
  <c r="E30" i="13"/>
  <c r="E30" i="8"/>
  <c r="E30" i="11"/>
  <c r="E30" i="7"/>
  <c r="E30" i="14"/>
  <c r="E30" i="15"/>
  <c r="D75" i="2"/>
  <c r="D75" i="14"/>
  <c r="D75" i="8"/>
  <c r="D75" i="15"/>
  <c r="D75" i="6"/>
  <c r="D75" i="10"/>
  <c r="D75" i="9"/>
  <c r="D75" i="7"/>
  <c r="D75" i="49"/>
  <c r="E24" i="49"/>
  <c r="E24" i="6"/>
  <c r="E24" i="10"/>
  <c r="E24" i="9"/>
  <c r="F46" i="14"/>
  <c r="D76" i="7"/>
  <c r="D76" i="10"/>
  <c r="D76" i="8"/>
  <c r="D76" i="49"/>
  <c r="D76" i="6"/>
  <c r="D76" i="14"/>
  <c r="E34" i="13"/>
  <c r="F34" i="13" s="1"/>
  <c r="E34" i="10"/>
  <c r="E34" i="7"/>
  <c r="E34" i="2"/>
  <c r="E34" i="15"/>
  <c r="AE25" i="46"/>
  <c r="AE88" i="46"/>
  <c r="AE53" i="46"/>
  <c r="AE70" i="46"/>
  <c r="AE5" i="46"/>
  <c r="AE92" i="46" s="1"/>
  <c r="AE93" i="46" s="1"/>
  <c r="AE22" i="46"/>
  <c r="D76" i="11"/>
  <c r="N25" i="1"/>
  <c r="F13" i="12" s="1"/>
  <c r="F6" i="12"/>
  <c r="N29" i="1"/>
  <c r="F14" i="12" s="1"/>
  <c r="E31" i="11"/>
  <c r="E33" i="6"/>
  <c r="E33" i="13"/>
  <c r="E33" i="14"/>
  <c r="E33" i="15"/>
  <c r="E33" i="7"/>
  <c r="O39" i="1"/>
  <c r="O40" i="1" s="1"/>
  <c r="F48" i="13" s="1"/>
  <c r="R13" i="1"/>
  <c r="F9" i="49"/>
  <c r="D74" i="15"/>
  <c r="D74" i="14"/>
  <c r="D74" i="12"/>
  <c r="D74" i="7"/>
  <c r="D74" i="10"/>
  <c r="D55" i="9"/>
  <c r="D55" i="12"/>
  <c r="D55" i="11"/>
  <c r="D55" i="49"/>
  <c r="D55" i="13"/>
  <c r="D76" i="15"/>
  <c r="I27" i="1"/>
  <c r="F16" i="7" s="1"/>
  <c r="F17" i="7" s="1"/>
  <c r="F6" i="7"/>
  <c r="I23" i="1"/>
  <c r="F49" i="7" s="1"/>
  <c r="L27" i="1"/>
  <c r="F16" i="10" s="1"/>
  <c r="L23" i="1"/>
  <c r="F49" i="10" s="1"/>
  <c r="L31" i="1"/>
  <c r="F15" i="10" s="1"/>
  <c r="F17" i="10" s="1"/>
  <c r="E34" i="6"/>
  <c r="D53" i="8"/>
  <c r="D53" i="13"/>
  <c r="D53" i="15"/>
  <c r="AE41" i="46"/>
  <c r="AE56" i="46"/>
  <c r="AE74" i="46"/>
  <c r="AE18" i="46"/>
  <c r="AE30" i="46"/>
  <c r="AE72" i="46"/>
  <c r="AE24" i="46"/>
  <c r="AE65" i="46"/>
  <c r="AE40" i="46"/>
  <c r="AE58" i="46"/>
  <c r="AE27" i="46"/>
  <c r="AE38" i="46"/>
  <c r="AE62" i="46"/>
  <c r="AE10" i="46"/>
  <c r="AE35" i="46"/>
  <c r="AE33" i="46"/>
  <c r="AE37" i="46"/>
  <c r="AE57" i="46"/>
  <c r="AE7" i="46"/>
  <c r="AE61" i="46"/>
  <c r="AE64" i="46"/>
  <c r="AE26" i="46"/>
  <c r="AE34" i="46"/>
  <c r="AE89" i="46"/>
  <c r="AE11" i="46"/>
  <c r="AE55" i="46"/>
  <c r="AE81" i="46"/>
  <c r="AE79" i="46"/>
  <c r="AE50" i="46"/>
  <c r="AE32" i="46"/>
  <c r="AE36" i="46"/>
  <c r="AE20" i="46"/>
  <c r="D76" i="12"/>
  <c r="E31" i="10"/>
  <c r="E31" i="9"/>
  <c r="E38" i="9" s="1"/>
  <c r="P15" i="1"/>
  <c r="E34" i="12"/>
  <c r="F51" i="8"/>
  <c r="F51" i="2"/>
  <c r="F48" i="2"/>
  <c r="D76" i="13"/>
  <c r="M27" i="1"/>
  <c r="F16" i="11" s="1"/>
  <c r="M23" i="1"/>
  <c r="F49" i="11" s="1"/>
  <c r="M31" i="1"/>
  <c r="F15" i="11" s="1"/>
  <c r="P23" i="1"/>
  <c r="F49" i="14" s="1"/>
  <c r="P21" i="1"/>
  <c r="F12" i="14" s="1"/>
  <c r="P25" i="1"/>
  <c r="F13" i="14" s="1"/>
  <c r="F6" i="14"/>
  <c r="E74" i="13"/>
  <c r="E74" i="12"/>
  <c r="E74" i="7"/>
  <c r="E74" i="10"/>
  <c r="E68" i="6"/>
  <c r="E68" i="12"/>
  <c r="E68" i="2"/>
  <c r="E37" i="6"/>
  <c r="E37" i="12"/>
  <c r="E29" i="8" l="1"/>
  <c r="E29" i="2"/>
  <c r="E29" i="7"/>
  <c r="E29" i="13"/>
  <c r="E79" i="14"/>
  <c r="E82" i="14" s="1"/>
  <c r="E29" i="12"/>
  <c r="E29" i="14"/>
  <c r="E41" i="14" s="1"/>
  <c r="E29" i="9"/>
  <c r="E41" i="9" s="1"/>
  <c r="E29" i="15"/>
  <c r="E29" i="11"/>
  <c r="E51" i="1"/>
  <c r="K19" i="48"/>
  <c r="J52" i="1" s="1"/>
  <c r="F55" i="8" s="1"/>
  <c r="I19" i="48"/>
  <c r="H52" i="1" s="1"/>
  <c r="F55" i="6" s="1"/>
  <c r="L19" i="48"/>
  <c r="K52" i="1" s="1"/>
  <c r="F55" i="9" s="1"/>
  <c r="J19" i="48"/>
  <c r="I52" i="1" s="1"/>
  <c r="F55" i="7" s="1"/>
  <c r="M19" i="48"/>
  <c r="L52" i="1" s="1"/>
  <c r="F55" i="10" s="1"/>
  <c r="H19" i="48"/>
  <c r="G52" i="1" s="1"/>
  <c r="F55" i="2" s="1"/>
  <c r="N19" i="48"/>
  <c r="M52" i="1" s="1"/>
  <c r="F55" i="11" s="1"/>
  <c r="O19" i="48"/>
  <c r="N52" i="1" s="1"/>
  <c r="F55" i="12" s="1"/>
  <c r="P19" i="48"/>
  <c r="O52" i="1" s="1"/>
  <c r="F55" i="13" s="1"/>
  <c r="Q19" i="48"/>
  <c r="P52" i="1" s="1"/>
  <c r="F55" i="14" s="1"/>
  <c r="S19" i="48"/>
  <c r="R52" i="1" s="1"/>
  <c r="F55" i="49" s="1"/>
  <c r="R19" i="48"/>
  <c r="Q52" i="1" s="1"/>
  <c r="F55" i="15" s="1"/>
  <c r="F33" i="13"/>
  <c r="F53" i="15"/>
  <c r="F52" i="15"/>
  <c r="E79" i="12"/>
  <c r="E29" i="49"/>
  <c r="E41" i="49" s="1"/>
  <c r="E38" i="2"/>
  <c r="E79" i="49"/>
  <c r="E79" i="13"/>
  <c r="F51" i="15"/>
  <c r="F17" i="12"/>
  <c r="F18" i="12" s="1"/>
  <c r="E38" i="6"/>
  <c r="E79" i="15"/>
  <c r="E79" i="9"/>
  <c r="E38" i="14"/>
  <c r="E38" i="49"/>
  <c r="E38" i="7"/>
  <c r="E41" i="7" s="1"/>
  <c r="Q23" i="1"/>
  <c r="Q25" i="1"/>
  <c r="Q21" i="1"/>
  <c r="Q31" i="1"/>
  <c r="F6" i="15"/>
  <c r="Q29" i="1"/>
  <c r="Q27" i="1"/>
  <c r="E79" i="2"/>
  <c r="E38" i="12"/>
  <c r="E38" i="10"/>
  <c r="E38" i="11"/>
  <c r="H21" i="1"/>
  <c r="F12" i="6" s="1"/>
  <c r="H25" i="1"/>
  <c r="F13" i="6" s="1"/>
  <c r="H23" i="1"/>
  <c r="F49" i="6" s="1"/>
  <c r="H27" i="1"/>
  <c r="F16" i="6" s="1"/>
  <c r="H29" i="1"/>
  <c r="F14" i="6" s="1"/>
  <c r="H31" i="1"/>
  <c r="F15" i="6" s="1"/>
  <c r="F6" i="6"/>
  <c r="E79" i="11"/>
  <c r="J21" i="1"/>
  <c r="F12" i="8" s="1"/>
  <c r="J25" i="1"/>
  <c r="F13" i="8" s="1"/>
  <c r="J31" i="1"/>
  <c r="F15" i="8" s="1"/>
  <c r="J29" i="1"/>
  <c r="F14" i="8" s="1"/>
  <c r="J27" i="1"/>
  <c r="F16" i="8" s="1"/>
  <c r="J23" i="1"/>
  <c r="F49" i="8" s="1"/>
  <c r="F6" i="8"/>
  <c r="F17" i="14"/>
  <c r="F18" i="14" s="1"/>
  <c r="F18" i="10"/>
  <c r="F30" i="10" s="1"/>
  <c r="E79" i="10"/>
  <c r="F17" i="11"/>
  <c r="F18" i="11"/>
  <c r="F31" i="11" s="1"/>
  <c r="E46" i="49"/>
  <c r="E29" i="10"/>
  <c r="E38" i="8"/>
  <c r="E41" i="8" s="1"/>
  <c r="F17" i="2"/>
  <c r="F18" i="2" s="1"/>
  <c r="F18" i="7"/>
  <c r="F33" i="7" s="1"/>
  <c r="E79" i="8"/>
  <c r="E38" i="15"/>
  <c r="E79" i="7"/>
  <c r="E29" i="6"/>
  <c r="E38" i="13"/>
  <c r="F30" i="13"/>
  <c r="K21" i="1"/>
  <c r="F12" i="9" s="1"/>
  <c r="K23" i="1"/>
  <c r="F49" i="9" s="1"/>
  <c r="K25" i="1"/>
  <c r="F13" i="9" s="1"/>
  <c r="K27" i="1"/>
  <c r="F16" i="9" s="1"/>
  <c r="K29" i="1"/>
  <c r="F14" i="9" s="1"/>
  <c r="F6" i="9"/>
  <c r="K31" i="1"/>
  <c r="F15" i="9" s="1"/>
  <c r="F27" i="13"/>
  <c r="F21" i="13"/>
  <c r="F26" i="13"/>
  <c r="F39" i="13"/>
  <c r="F40" i="13" s="1"/>
  <c r="F37" i="13"/>
  <c r="F35" i="13"/>
  <c r="F36" i="13"/>
  <c r="F22" i="13"/>
  <c r="F31" i="13"/>
  <c r="F62" i="13"/>
  <c r="F23" i="13"/>
  <c r="F28" i="13"/>
  <c r="F32" i="13"/>
  <c r="F25" i="13"/>
  <c r="E79" i="6"/>
  <c r="E53" i="1" l="1"/>
  <c r="L21" i="48"/>
  <c r="K54" i="1" s="1"/>
  <c r="F56" i="9" s="1"/>
  <c r="H21" i="48"/>
  <c r="G54" i="1" s="1"/>
  <c r="F56" i="2" s="1"/>
  <c r="M21" i="48"/>
  <c r="L54" i="1" s="1"/>
  <c r="F56" i="10" s="1"/>
  <c r="N21" i="48"/>
  <c r="M54" i="1" s="1"/>
  <c r="F56" i="11" s="1"/>
  <c r="K21" i="48"/>
  <c r="J54" i="1" s="1"/>
  <c r="F56" i="8" s="1"/>
  <c r="O21" i="48"/>
  <c r="N54" i="1" s="1"/>
  <c r="F56" i="12" s="1"/>
  <c r="P21" i="48"/>
  <c r="O54" i="1" s="1"/>
  <c r="F56" i="13" s="1"/>
  <c r="I21" i="48"/>
  <c r="H54" i="1" s="1"/>
  <c r="F56" i="6" s="1"/>
  <c r="Q21" i="48"/>
  <c r="P54" i="1" s="1"/>
  <c r="F56" i="14" s="1"/>
  <c r="S21" i="48"/>
  <c r="R54" i="1" s="1"/>
  <c r="F56" i="49" s="1"/>
  <c r="J21" i="48"/>
  <c r="I54" i="1" s="1"/>
  <c r="F56" i="7" s="1"/>
  <c r="R21" i="48"/>
  <c r="Q54" i="1" s="1"/>
  <c r="F56" i="15" s="1"/>
  <c r="F39" i="2"/>
  <c r="F40" i="2" s="1"/>
  <c r="F37" i="2"/>
  <c r="F23" i="2"/>
  <c r="F22" i="2"/>
  <c r="F25" i="2"/>
  <c r="F35" i="2"/>
  <c r="F62" i="2"/>
  <c r="F28" i="2"/>
  <c r="F33" i="2"/>
  <c r="F32" i="2"/>
  <c r="F31" i="2"/>
  <c r="F27" i="2"/>
  <c r="F36" i="2"/>
  <c r="F21" i="2"/>
  <c r="F24" i="2"/>
  <c r="F26" i="2"/>
  <c r="F30" i="2"/>
  <c r="F34" i="2"/>
  <c r="F37" i="14"/>
  <c r="F26" i="14"/>
  <c r="F28" i="14"/>
  <c r="F35" i="14"/>
  <c r="F22" i="14"/>
  <c r="F36" i="14"/>
  <c r="F32" i="14"/>
  <c r="F24" i="14"/>
  <c r="F34" i="14"/>
  <c r="F31" i="14"/>
  <c r="F25" i="14"/>
  <c r="F39" i="14"/>
  <c r="F40" i="14" s="1"/>
  <c r="F21" i="14"/>
  <c r="F27" i="14"/>
  <c r="F62" i="14"/>
  <c r="F23" i="14"/>
  <c r="F33" i="14"/>
  <c r="F30" i="14"/>
  <c r="F39" i="12"/>
  <c r="F40" i="12" s="1"/>
  <c r="F25" i="12"/>
  <c r="F33" i="12"/>
  <c r="F30" i="12"/>
  <c r="F38" i="12" s="1"/>
  <c r="F23" i="12"/>
  <c r="F31" i="12"/>
  <c r="F62" i="12"/>
  <c r="F27" i="12"/>
  <c r="F26" i="12"/>
  <c r="F24" i="12"/>
  <c r="F35" i="12"/>
  <c r="F36" i="12"/>
  <c r="F32" i="12"/>
  <c r="F28" i="12"/>
  <c r="F21" i="12"/>
  <c r="F22" i="12"/>
  <c r="F37" i="12"/>
  <c r="F34" i="12"/>
  <c r="F17" i="9"/>
  <c r="F18" i="9" s="1"/>
  <c r="E41" i="11"/>
  <c r="E41" i="12"/>
  <c r="F12" i="15"/>
  <c r="F29" i="13"/>
  <c r="F38" i="13"/>
  <c r="E82" i="7"/>
  <c r="E82" i="8"/>
  <c r="F24" i="10"/>
  <c r="E82" i="10"/>
  <c r="F13" i="15"/>
  <c r="F41" i="7"/>
  <c r="F42" i="7" s="1"/>
  <c r="E42" i="7"/>
  <c r="E43" i="7" s="1"/>
  <c r="E82" i="9"/>
  <c r="E82" i="49"/>
  <c r="F34" i="10"/>
  <c r="F31" i="10"/>
  <c r="E82" i="2"/>
  <c r="E82" i="15"/>
  <c r="E82" i="12"/>
  <c r="F62" i="7"/>
  <c r="F22" i="7"/>
  <c r="F26" i="7"/>
  <c r="F32" i="7"/>
  <c r="F36" i="7"/>
  <c r="F27" i="7"/>
  <c r="F37" i="7"/>
  <c r="F25" i="7"/>
  <c r="F21" i="7"/>
  <c r="F35" i="7"/>
  <c r="F39" i="7"/>
  <c r="F40" i="7" s="1"/>
  <c r="F23" i="7"/>
  <c r="F24" i="7"/>
  <c r="F28" i="7"/>
  <c r="F31" i="7"/>
  <c r="F49" i="15"/>
  <c r="F41" i="14"/>
  <c r="F42" i="14" s="1"/>
  <c r="E42" i="14"/>
  <c r="E43" i="14" s="1"/>
  <c r="F16" i="15"/>
  <c r="F30" i="7"/>
  <c r="E82" i="6"/>
  <c r="F17" i="8"/>
  <c r="F18" i="8"/>
  <c r="F41" i="8" s="1"/>
  <c r="F42" i="8" s="1"/>
  <c r="F14" i="15"/>
  <c r="E82" i="13"/>
  <c r="E41" i="10"/>
  <c r="E41" i="6"/>
  <c r="R27" i="1"/>
  <c r="R23" i="1"/>
  <c r="F49" i="49" s="1"/>
  <c r="R21" i="1"/>
  <c r="R25" i="1"/>
  <c r="R31" i="1"/>
  <c r="R29" i="1"/>
  <c r="E41" i="15"/>
  <c r="E42" i="8"/>
  <c r="E43" i="8" s="1"/>
  <c r="F36" i="11"/>
  <c r="F62" i="11"/>
  <c r="F23" i="11"/>
  <c r="F26" i="11"/>
  <c r="F39" i="11"/>
  <c r="F40" i="11" s="1"/>
  <c r="F27" i="11"/>
  <c r="F32" i="11"/>
  <c r="F28" i="11"/>
  <c r="F33" i="11"/>
  <c r="F25" i="11"/>
  <c r="F21" i="11"/>
  <c r="F24" i="11"/>
  <c r="F35" i="11"/>
  <c r="F22" i="11"/>
  <c r="F34" i="11"/>
  <c r="F37" i="11"/>
  <c r="F17" i="6"/>
  <c r="F18" i="6" s="1"/>
  <c r="F34" i="7"/>
  <c r="E41" i="2"/>
  <c r="E42" i="9"/>
  <c r="E43" i="9" s="1"/>
  <c r="E41" i="13"/>
  <c r="F26" i="10"/>
  <c r="F39" i="10"/>
  <c r="F40" i="10" s="1"/>
  <c r="F33" i="10"/>
  <c r="F36" i="10"/>
  <c r="F28" i="10"/>
  <c r="F37" i="10"/>
  <c r="F25" i="10"/>
  <c r="F21" i="10"/>
  <c r="F23" i="10"/>
  <c r="F32" i="10"/>
  <c r="F22" i="10"/>
  <c r="F62" i="10"/>
  <c r="F27" i="10"/>
  <c r="F35" i="10"/>
  <c r="E82" i="11"/>
  <c r="F30" i="11"/>
  <c r="F15" i="15"/>
  <c r="E55" i="1" l="1"/>
  <c r="O23" i="48"/>
  <c r="N56" i="1" s="1"/>
  <c r="F57" i="12" s="1"/>
  <c r="P23" i="48"/>
  <c r="O56" i="1" s="1"/>
  <c r="F57" i="13" s="1"/>
  <c r="I23" i="48"/>
  <c r="H56" i="1" s="1"/>
  <c r="F57" i="6" s="1"/>
  <c r="Q23" i="48"/>
  <c r="P56" i="1" s="1"/>
  <c r="F57" i="14" s="1"/>
  <c r="J23" i="48"/>
  <c r="I56" i="1" s="1"/>
  <c r="F57" i="7" s="1"/>
  <c r="R23" i="48"/>
  <c r="Q56" i="1" s="1"/>
  <c r="F57" i="15" s="1"/>
  <c r="N23" i="48"/>
  <c r="M56" i="1" s="1"/>
  <c r="F57" i="11" s="1"/>
  <c r="K23" i="48"/>
  <c r="J56" i="1" s="1"/>
  <c r="F57" i="8" s="1"/>
  <c r="H23" i="48"/>
  <c r="G56" i="1" s="1"/>
  <c r="F57" i="2" s="1"/>
  <c r="S23" i="48"/>
  <c r="R56" i="1" s="1"/>
  <c r="F57" i="49" s="1"/>
  <c r="L23" i="48"/>
  <c r="K56" i="1" s="1"/>
  <c r="F57" i="9" s="1"/>
  <c r="M23" i="48"/>
  <c r="L56" i="1" s="1"/>
  <c r="F57" i="10" s="1"/>
  <c r="F38" i="10"/>
  <c r="F29" i="10"/>
  <c r="F62" i="9"/>
  <c r="F26" i="9"/>
  <c r="F32" i="9"/>
  <c r="F35" i="9"/>
  <c r="F22" i="9"/>
  <c r="F36" i="9"/>
  <c r="F25" i="9"/>
  <c r="F27" i="9"/>
  <c r="F21" i="9"/>
  <c r="F39" i="9"/>
  <c r="F40" i="9" s="1"/>
  <c r="F34" i="9"/>
  <c r="F37" i="9"/>
  <c r="F33" i="9"/>
  <c r="F30" i="9"/>
  <c r="F23" i="9"/>
  <c r="F28" i="9"/>
  <c r="F31" i="9"/>
  <c r="F24" i="9"/>
  <c r="F41" i="9"/>
  <c r="F42" i="9" s="1"/>
  <c r="F39" i="6"/>
  <c r="F40" i="6" s="1"/>
  <c r="F25" i="6"/>
  <c r="F32" i="6"/>
  <c r="F28" i="6"/>
  <c r="F62" i="6"/>
  <c r="F31" i="6"/>
  <c r="F22" i="6"/>
  <c r="F21" i="6"/>
  <c r="F35" i="6"/>
  <c r="F36" i="6"/>
  <c r="F23" i="6"/>
  <c r="F27" i="6"/>
  <c r="F26" i="6"/>
  <c r="F33" i="6"/>
  <c r="F30" i="6"/>
  <c r="F34" i="6"/>
  <c r="F24" i="6"/>
  <c r="F37" i="6"/>
  <c r="F17" i="49"/>
  <c r="F18" i="49" s="1"/>
  <c r="F29" i="14"/>
  <c r="F29" i="2"/>
  <c r="E42" i="15"/>
  <c r="E43" i="15" s="1"/>
  <c r="F33" i="8"/>
  <c r="F62" i="8"/>
  <c r="F27" i="8"/>
  <c r="F22" i="8"/>
  <c r="F25" i="8"/>
  <c r="F21" i="8"/>
  <c r="F32" i="8"/>
  <c r="F28" i="8"/>
  <c r="F37" i="8"/>
  <c r="F34" i="8"/>
  <c r="F39" i="8"/>
  <c r="F40" i="8" s="1"/>
  <c r="F31" i="8"/>
  <c r="F26" i="8"/>
  <c r="F23" i="8"/>
  <c r="F36" i="8"/>
  <c r="F24" i="8"/>
  <c r="F35" i="8"/>
  <c r="F30" i="8"/>
  <c r="F41" i="12"/>
  <c r="F42" i="12" s="1"/>
  <c r="E42" i="12"/>
  <c r="E43" i="12" s="1"/>
  <c r="E42" i="6"/>
  <c r="E43" i="6" s="1"/>
  <c r="F41" i="6"/>
  <c r="F42" i="6" s="1"/>
  <c r="F29" i="7"/>
  <c r="E42" i="11"/>
  <c r="E43" i="11" s="1"/>
  <c r="F41" i="11"/>
  <c r="F42" i="11" s="1"/>
  <c r="F38" i="14"/>
  <c r="F41" i="13"/>
  <c r="F42" i="13" s="1"/>
  <c r="F43" i="13" s="1"/>
  <c r="F63" i="13" s="1"/>
  <c r="E42" i="13"/>
  <c r="E43" i="13" s="1"/>
  <c r="F17" i="15"/>
  <c r="F18" i="15" s="1"/>
  <c r="E42" i="2"/>
  <c r="E43" i="2" s="1"/>
  <c r="F41" i="2"/>
  <c r="F42" i="2" s="1"/>
  <c r="F29" i="12"/>
  <c r="F38" i="11"/>
  <c r="F29" i="11"/>
  <c r="E42" i="10"/>
  <c r="E43" i="10" s="1"/>
  <c r="F41" i="10"/>
  <c r="F42" i="10" s="1"/>
  <c r="F38" i="7"/>
  <c r="E42" i="49"/>
  <c r="E43" i="49" s="1"/>
  <c r="F38" i="2"/>
  <c r="E57" i="1" l="1"/>
  <c r="I25" i="48"/>
  <c r="H58" i="1" s="1"/>
  <c r="F58" i="6" s="1"/>
  <c r="F59" i="6" s="1"/>
  <c r="F64" i="6" s="1"/>
  <c r="Q25" i="48"/>
  <c r="P58" i="1" s="1"/>
  <c r="F58" i="14" s="1"/>
  <c r="F59" i="14" s="1"/>
  <c r="F64" i="14" s="1"/>
  <c r="J25" i="48"/>
  <c r="I58" i="1" s="1"/>
  <c r="F58" i="7" s="1"/>
  <c r="F59" i="7" s="1"/>
  <c r="F64" i="7" s="1"/>
  <c r="H25" i="48"/>
  <c r="G58" i="1" s="1"/>
  <c r="F58" i="2" s="1"/>
  <c r="F59" i="2" s="1"/>
  <c r="F64" i="2" s="1"/>
  <c r="R25" i="48"/>
  <c r="Q58" i="1" s="1"/>
  <c r="F58" i="15" s="1"/>
  <c r="F59" i="15" s="1"/>
  <c r="F64" i="15" s="1"/>
  <c r="K25" i="48"/>
  <c r="J58" i="1" s="1"/>
  <c r="F58" i="8" s="1"/>
  <c r="F59" i="8" s="1"/>
  <c r="L25" i="48"/>
  <c r="K58" i="1" s="1"/>
  <c r="F58" i="9" s="1"/>
  <c r="F59" i="9" s="1"/>
  <c r="F64" i="9" s="1"/>
  <c r="S25" i="48"/>
  <c r="R58" i="1" s="1"/>
  <c r="F58" i="49" s="1"/>
  <c r="F59" i="49" s="1"/>
  <c r="F64" i="49" s="1"/>
  <c r="M25" i="48"/>
  <c r="L58" i="1" s="1"/>
  <c r="F58" i="10" s="1"/>
  <c r="N25" i="48"/>
  <c r="M58" i="1" s="1"/>
  <c r="F58" i="11" s="1"/>
  <c r="F59" i="11" s="1"/>
  <c r="F64" i="11" s="1"/>
  <c r="P25" i="48"/>
  <c r="O58" i="1" s="1"/>
  <c r="F58" i="13" s="1"/>
  <c r="F59" i="13" s="1"/>
  <c r="F64" i="13" s="1"/>
  <c r="F65" i="13" s="1"/>
  <c r="F68" i="13" s="1"/>
  <c r="O59" i="1" s="1"/>
  <c r="O25" i="48"/>
  <c r="N58" i="1" s="1"/>
  <c r="F58" i="12" s="1"/>
  <c r="F59" i="12" s="1"/>
  <c r="F64" i="12" s="1"/>
  <c r="F43" i="12"/>
  <c r="F63" i="12" s="1"/>
  <c r="F43" i="10"/>
  <c r="F63" i="10" s="1"/>
  <c r="F38" i="6"/>
  <c r="F29" i="8"/>
  <c r="F43" i="2"/>
  <c r="F63" i="2" s="1"/>
  <c r="F32" i="15"/>
  <c r="F62" i="15"/>
  <c r="F25" i="15"/>
  <c r="F21" i="15"/>
  <c r="F35" i="15"/>
  <c r="F39" i="15"/>
  <c r="F40" i="15" s="1"/>
  <c r="F36" i="15"/>
  <c r="F28" i="15"/>
  <c r="F23" i="15"/>
  <c r="F22" i="15"/>
  <c r="F24" i="15"/>
  <c r="F26" i="15"/>
  <c r="F37" i="15"/>
  <c r="F31" i="15"/>
  <c r="F27" i="15"/>
  <c r="F33" i="15"/>
  <c r="F34" i="15"/>
  <c r="F30" i="15"/>
  <c r="F41" i="15"/>
  <c r="F42" i="15" s="1"/>
  <c r="F62" i="49"/>
  <c r="F33" i="49"/>
  <c r="F22" i="49"/>
  <c r="F37" i="49"/>
  <c r="F25" i="49"/>
  <c r="F27" i="49"/>
  <c r="F28" i="49"/>
  <c r="F26" i="49"/>
  <c r="F31" i="49"/>
  <c r="F39" i="49"/>
  <c r="F40" i="49" s="1"/>
  <c r="F32" i="49"/>
  <c r="F23" i="49"/>
  <c r="F34" i="49"/>
  <c r="F36" i="49"/>
  <c r="F35" i="49"/>
  <c r="F30" i="49"/>
  <c r="F24" i="49"/>
  <c r="F41" i="49"/>
  <c r="F42" i="49" s="1"/>
  <c r="F43" i="14"/>
  <c r="F63" i="14" s="1"/>
  <c r="F38" i="9"/>
  <c r="F38" i="8"/>
  <c r="F43" i="7"/>
  <c r="F63" i="7" s="1"/>
  <c r="F29" i="9"/>
  <c r="F43" i="11"/>
  <c r="F63" i="11" s="1"/>
  <c r="F29" i="6"/>
  <c r="F65" i="7" l="1"/>
  <c r="F68" i="7" s="1"/>
  <c r="I59" i="1" s="1"/>
  <c r="F65" i="14"/>
  <c r="F68" i="14" s="1"/>
  <c r="P59" i="1" s="1"/>
  <c r="F65" i="11"/>
  <c r="F68" i="11" s="1"/>
  <c r="M59" i="1" s="1"/>
  <c r="F65" i="12"/>
  <c r="F68" i="12" s="1"/>
  <c r="N59" i="1" s="1"/>
  <c r="F65" i="2"/>
  <c r="F68" i="2" s="1"/>
  <c r="G59" i="1" s="1"/>
  <c r="F38" i="49"/>
  <c r="F43" i="9"/>
  <c r="F63" i="9" s="1"/>
  <c r="F65" i="9" s="1"/>
  <c r="F68" i="9" s="1"/>
  <c r="K59" i="1" s="1"/>
  <c r="F43" i="8"/>
  <c r="F63" i="8" s="1"/>
  <c r="F43" i="6"/>
  <c r="F63" i="6" s="1"/>
  <c r="F65" i="6" s="1"/>
  <c r="F68" i="6" s="1"/>
  <c r="H59" i="1" s="1"/>
  <c r="F71" i="13"/>
  <c r="F83" i="13" s="1"/>
  <c r="F29" i="15"/>
  <c r="F29" i="49"/>
  <c r="F38" i="15"/>
  <c r="F71" i="12" l="1"/>
  <c r="F83" i="12" s="1"/>
  <c r="Q3" i="46" s="1"/>
  <c r="F43" i="49"/>
  <c r="F71" i="2"/>
  <c r="F83" i="2" s="1"/>
  <c r="F71" i="11"/>
  <c r="F83" i="11" s="1"/>
  <c r="F74" i="11" s="1"/>
  <c r="F71" i="7"/>
  <c r="F83" i="7" s="1"/>
  <c r="F78" i="7" s="1"/>
  <c r="F78" i="13"/>
  <c r="F77" i="13"/>
  <c r="F87" i="13"/>
  <c r="S3" i="46"/>
  <c r="O60" i="1"/>
  <c r="F75" i="13"/>
  <c r="F74" i="13"/>
  <c r="F76" i="13"/>
  <c r="F79" i="13"/>
  <c r="F43" i="15"/>
  <c r="F63" i="15" s="1"/>
  <c r="F65" i="15" s="1"/>
  <c r="F71" i="14"/>
  <c r="F83" i="14" s="1"/>
  <c r="F71" i="6"/>
  <c r="F83" i="6" s="1"/>
  <c r="F71" i="9"/>
  <c r="F83" i="9" s="1"/>
  <c r="F63" i="49" l="1"/>
  <c r="F65" i="49" s="1"/>
  <c r="F68" i="49" s="1"/>
  <c r="F75" i="12"/>
  <c r="F79" i="12"/>
  <c r="F87" i="12"/>
  <c r="F90" i="12" s="1"/>
  <c r="F78" i="12"/>
  <c r="F77" i="12"/>
  <c r="N60" i="1"/>
  <c r="F74" i="12"/>
  <c r="F76" i="12"/>
  <c r="F74" i="2"/>
  <c r="G60" i="1"/>
  <c r="F87" i="2"/>
  <c r="G61" i="1" s="1"/>
  <c r="C3" i="46"/>
  <c r="C37" i="46" s="1"/>
  <c r="F78" i="2"/>
  <c r="F75" i="2"/>
  <c r="F79" i="2"/>
  <c r="F77" i="2"/>
  <c r="F76" i="2"/>
  <c r="F76" i="11"/>
  <c r="M60" i="1"/>
  <c r="F79" i="7"/>
  <c r="F75" i="7"/>
  <c r="F78" i="11"/>
  <c r="F77" i="7"/>
  <c r="I60" i="1"/>
  <c r="F87" i="11"/>
  <c r="M61" i="1" s="1"/>
  <c r="G3" i="46"/>
  <c r="G71" i="46" s="1"/>
  <c r="F74" i="7"/>
  <c r="F75" i="11"/>
  <c r="F87" i="7"/>
  <c r="F90" i="7" s="1"/>
  <c r="F79" i="11"/>
  <c r="O3" i="46"/>
  <c r="O71" i="46" s="1"/>
  <c r="F77" i="11"/>
  <c r="F76" i="7"/>
  <c r="F90" i="13"/>
  <c r="O61" i="1"/>
  <c r="F78" i="9"/>
  <c r="K60" i="1"/>
  <c r="F87" i="9"/>
  <c r="F75" i="9"/>
  <c r="F74" i="9"/>
  <c r="K3" i="46"/>
  <c r="F77" i="9"/>
  <c r="F76" i="9"/>
  <c r="F79" i="9"/>
  <c r="S27" i="46"/>
  <c r="S44" i="46"/>
  <c r="S30" i="46"/>
  <c r="S90" i="46"/>
  <c r="S16" i="46"/>
  <c r="S17" i="46"/>
  <c r="S59" i="46"/>
  <c r="S79" i="46"/>
  <c r="S54" i="46"/>
  <c r="S60" i="46"/>
  <c r="S53" i="46"/>
  <c r="S20" i="46"/>
  <c r="S65" i="46"/>
  <c r="S14" i="46"/>
  <c r="S38" i="46"/>
  <c r="S88" i="46"/>
  <c r="S63" i="46"/>
  <c r="S83" i="46"/>
  <c r="S64" i="46"/>
  <c r="S5" i="46"/>
  <c r="S71" i="46"/>
  <c r="S11" i="46"/>
  <c r="S37" i="46"/>
  <c r="S67" i="46"/>
  <c r="S28" i="46"/>
  <c r="S24" i="46"/>
  <c r="S13" i="46"/>
  <c r="S51" i="46"/>
  <c r="S72" i="46"/>
  <c r="S8" i="46"/>
  <c r="S62" i="46"/>
  <c r="S23" i="46"/>
  <c r="S25" i="46"/>
  <c r="S66" i="46"/>
  <c r="S55" i="46"/>
  <c r="S41" i="46"/>
  <c r="S46" i="46"/>
  <c r="S21" i="46"/>
  <c r="S87" i="46"/>
  <c r="S15" i="46"/>
  <c r="S80" i="46"/>
  <c r="S91" i="46"/>
  <c r="S43" i="46"/>
  <c r="S31" i="46"/>
  <c r="S50" i="46"/>
  <c r="S76" i="46"/>
  <c r="S74" i="46"/>
  <c r="S61" i="46"/>
  <c r="S48" i="46"/>
  <c r="S12" i="46"/>
  <c r="S19" i="46"/>
  <c r="S22" i="46"/>
  <c r="S77" i="46"/>
  <c r="S81" i="46"/>
  <c r="S52" i="46"/>
  <c r="S49" i="46"/>
  <c r="S39" i="46"/>
  <c r="S86" i="46"/>
  <c r="S58" i="46"/>
  <c r="S29" i="46"/>
  <c r="S70" i="46"/>
  <c r="S9" i="46"/>
  <c r="S73" i="46"/>
  <c r="S26" i="46"/>
  <c r="S42" i="46"/>
  <c r="S56" i="46"/>
  <c r="S32" i="46"/>
  <c r="S6" i="46"/>
  <c r="S57" i="46"/>
  <c r="S84" i="46"/>
  <c r="S82" i="46"/>
  <c r="S35" i="46"/>
  <c r="S34" i="46"/>
  <c r="S69" i="46"/>
  <c r="S78" i="46"/>
  <c r="S10" i="46"/>
  <c r="S47" i="46"/>
  <c r="S75" i="46"/>
  <c r="S68" i="46"/>
  <c r="S89" i="46"/>
  <c r="S36" i="46"/>
  <c r="S33" i="46"/>
  <c r="S7" i="46"/>
  <c r="S18" i="46"/>
  <c r="S45" i="46"/>
  <c r="S40" i="46"/>
  <c r="S85" i="46"/>
  <c r="E3" i="46"/>
  <c r="F74" i="6"/>
  <c r="F75" i="6"/>
  <c r="F78" i="6"/>
  <c r="F87" i="6"/>
  <c r="F77" i="6"/>
  <c r="H60" i="1"/>
  <c r="F76" i="6"/>
  <c r="F79" i="6"/>
  <c r="F74" i="14"/>
  <c r="U3" i="46"/>
  <c r="F77" i="14"/>
  <c r="P60" i="1"/>
  <c r="F78" i="14"/>
  <c r="F75" i="14"/>
  <c r="F87" i="14"/>
  <c r="F76" i="14"/>
  <c r="F79" i="14"/>
  <c r="F68" i="15"/>
  <c r="F71" i="15" s="1"/>
  <c r="F83" i="15" s="1"/>
  <c r="Q89" i="46"/>
  <c r="Q66" i="46"/>
  <c r="Q18" i="46"/>
  <c r="Q80" i="46"/>
  <c r="Q32" i="46"/>
  <c r="Q28" i="46"/>
  <c r="Q77" i="46"/>
  <c r="Q20" i="46"/>
  <c r="Q59" i="46"/>
  <c r="Q58" i="46"/>
  <c r="Q72" i="46"/>
  <c r="Q54" i="46"/>
  <c r="Q22" i="46"/>
  <c r="Q91" i="46"/>
  <c r="Q10" i="46"/>
  <c r="Q16" i="46"/>
  <c r="Q65" i="46"/>
  <c r="Q75" i="46"/>
  <c r="Q8" i="46"/>
  <c r="Q76" i="46"/>
  <c r="Q71" i="46"/>
  <c r="Q85" i="46"/>
  <c r="Q13" i="46"/>
  <c r="Q21" i="46"/>
  <c r="Q81" i="46"/>
  <c r="Q41" i="46"/>
  <c r="Q39" i="46"/>
  <c r="Q27" i="46"/>
  <c r="Q64" i="46"/>
  <c r="Q48" i="46"/>
  <c r="Q47" i="46"/>
  <c r="Q12" i="46"/>
  <c r="Q49" i="46"/>
  <c r="Q5" i="46"/>
  <c r="Q40" i="46"/>
  <c r="Q78" i="46"/>
  <c r="Q55" i="46"/>
  <c r="Q46" i="46"/>
  <c r="Q60" i="46"/>
  <c r="Q69" i="46"/>
  <c r="Q33" i="46"/>
  <c r="Q82" i="46"/>
  <c r="Q37" i="46"/>
  <c r="Q83" i="46"/>
  <c r="Q88" i="46"/>
  <c r="Q24" i="46"/>
  <c r="Q67" i="46"/>
  <c r="Q11" i="46"/>
  <c r="Q38" i="46"/>
  <c r="Q25" i="46"/>
  <c r="Q84" i="46"/>
  <c r="Q36" i="46"/>
  <c r="Q90" i="46"/>
  <c r="Q35" i="46"/>
  <c r="Q61" i="46"/>
  <c r="Q43" i="46"/>
  <c r="Q17" i="46"/>
  <c r="Q52" i="46"/>
  <c r="Q6" i="46"/>
  <c r="Q57" i="46"/>
  <c r="Q19" i="46"/>
  <c r="Q29" i="46"/>
  <c r="Q53" i="46"/>
  <c r="Q7" i="46"/>
  <c r="Q14" i="46"/>
  <c r="Q44" i="46"/>
  <c r="Q86" i="46"/>
  <c r="Q63" i="46"/>
  <c r="Q73" i="46"/>
  <c r="Q23" i="46"/>
  <c r="Q50" i="46"/>
  <c r="Q34" i="46"/>
  <c r="Q42" i="46"/>
  <c r="Q15" i="46"/>
  <c r="Q9" i="46"/>
  <c r="Q51" i="46"/>
  <c r="Q70" i="46"/>
  <c r="Q56" i="46"/>
  <c r="Q87" i="46"/>
  <c r="Q30" i="46"/>
  <c r="Q74" i="46"/>
  <c r="Q26" i="46"/>
  <c r="Q31" i="46"/>
  <c r="Q62" i="46"/>
  <c r="Q68" i="46"/>
  <c r="Q79" i="46"/>
  <c r="Q45" i="46"/>
  <c r="F71" i="49" l="1"/>
  <c r="F83" i="49" s="1"/>
  <c r="F78" i="49" s="1"/>
  <c r="R59" i="1"/>
  <c r="N61" i="1"/>
  <c r="C23" i="46"/>
  <c r="F90" i="2"/>
  <c r="C45" i="46"/>
  <c r="C33" i="46"/>
  <c r="C76" i="46"/>
  <c r="C78" i="46"/>
  <c r="C84" i="46"/>
  <c r="C51" i="46"/>
  <c r="C41" i="46"/>
  <c r="C9" i="46"/>
  <c r="C46" i="46"/>
  <c r="C66" i="46"/>
  <c r="C73" i="46"/>
  <c r="C27" i="46"/>
  <c r="C58" i="46"/>
  <c r="C81" i="46"/>
  <c r="C19" i="46"/>
  <c r="C54" i="46"/>
  <c r="C69" i="46"/>
  <c r="C91" i="46"/>
  <c r="C24" i="46"/>
  <c r="C32" i="46"/>
  <c r="C15" i="46"/>
  <c r="C10" i="46"/>
  <c r="C12" i="46"/>
  <c r="C17" i="46"/>
  <c r="C62" i="46"/>
  <c r="C39" i="46"/>
  <c r="C57" i="46"/>
  <c r="C47" i="46"/>
  <c r="C70" i="46"/>
  <c r="C67" i="46"/>
  <c r="C63" i="46"/>
  <c r="C35" i="46"/>
  <c r="C61" i="46"/>
  <c r="C80" i="46"/>
  <c r="C59" i="46"/>
  <c r="C50" i="46"/>
  <c r="C72" i="46"/>
  <c r="C29" i="46"/>
  <c r="C28" i="46"/>
  <c r="C71" i="46"/>
  <c r="C89" i="46"/>
  <c r="C79" i="46"/>
  <c r="C31" i="46"/>
  <c r="C14" i="46"/>
  <c r="C21" i="46"/>
  <c r="C13" i="46"/>
  <c r="C42" i="46"/>
  <c r="C8" i="46"/>
  <c r="C85" i="46"/>
  <c r="C26" i="46"/>
  <c r="C7" i="46"/>
  <c r="C68" i="46"/>
  <c r="C75" i="46"/>
  <c r="C87" i="46"/>
  <c r="C38" i="46"/>
  <c r="C56" i="46"/>
  <c r="C30" i="46"/>
  <c r="C40" i="46"/>
  <c r="C82" i="46"/>
  <c r="C52" i="46"/>
  <c r="C16" i="46"/>
  <c r="C49" i="46"/>
  <c r="C25" i="46"/>
  <c r="C83" i="46"/>
  <c r="C64" i="46"/>
  <c r="C6" i="46"/>
  <c r="C18" i="46"/>
  <c r="C60" i="46"/>
  <c r="C90" i="46"/>
  <c r="C34" i="46"/>
  <c r="C36" i="46"/>
  <c r="C5" i="46"/>
  <c r="C20" i="46"/>
  <c r="C44" i="46"/>
  <c r="C53" i="46"/>
  <c r="C43" i="46"/>
  <c r="C77" i="46"/>
  <c r="C65" i="46"/>
  <c r="C11" i="46"/>
  <c r="C22" i="46"/>
  <c r="C86" i="46"/>
  <c r="C88" i="46"/>
  <c r="C55" i="46"/>
  <c r="C74" i="46"/>
  <c r="C48" i="46"/>
  <c r="O54" i="46"/>
  <c r="O36" i="46"/>
  <c r="G32" i="46"/>
  <c r="G34" i="46"/>
  <c r="O63" i="46"/>
  <c r="O32" i="46"/>
  <c r="O34" i="46"/>
  <c r="O72" i="46"/>
  <c r="O81" i="46"/>
  <c r="O52" i="46"/>
  <c r="O6" i="46"/>
  <c r="O82" i="46"/>
  <c r="O10" i="46"/>
  <c r="O75" i="46"/>
  <c r="O37" i="46"/>
  <c r="O17" i="46"/>
  <c r="O38" i="46"/>
  <c r="O76" i="46"/>
  <c r="O26" i="46"/>
  <c r="O23" i="46"/>
  <c r="O11" i="46"/>
  <c r="O91" i="46"/>
  <c r="O30" i="46"/>
  <c r="F90" i="11"/>
  <c r="G51" i="46"/>
  <c r="O85" i="46"/>
  <c r="O49" i="46"/>
  <c r="O57" i="46"/>
  <c r="O15" i="46"/>
  <c r="O8" i="46"/>
  <c r="G17" i="46"/>
  <c r="O35" i="46"/>
  <c r="O59" i="46"/>
  <c r="O33" i="46"/>
  <c r="O79" i="46"/>
  <c r="G26" i="46"/>
  <c r="O43" i="46"/>
  <c r="O70" i="46"/>
  <c r="O12" i="46"/>
  <c r="O53" i="46"/>
  <c r="G58" i="46"/>
  <c r="G19" i="46"/>
  <c r="G28" i="46"/>
  <c r="G12" i="46"/>
  <c r="G83" i="46"/>
  <c r="G61" i="46"/>
  <c r="G29" i="46"/>
  <c r="G8" i="46"/>
  <c r="G66" i="46"/>
  <c r="G27" i="46"/>
  <c r="G16" i="46"/>
  <c r="G63" i="46"/>
  <c r="G7" i="46"/>
  <c r="G30" i="46"/>
  <c r="G11" i="46"/>
  <c r="G69" i="46"/>
  <c r="G62" i="46"/>
  <c r="G33" i="46"/>
  <c r="G36" i="46"/>
  <c r="G68" i="46"/>
  <c r="G41" i="46"/>
  <c r="G20" i="46"/>
  <c r="G84" i="46"/>
  <c r="G59" i="46"/>
  <c r="G42" i="46"/>
  <c r="G77" i="46"/>
  <c r="G79" i="46"/>
  <c r="G52" i="46"/>
  <c r="G21" i="46"/>
  <c r="G88" i="46"/>
  <c r="G13" i="46"/>
  <c r="G6" i="46"/>
  <c r="G74" i="46"/>
  <c r="G5" i="46"/>
  <c r="G23" i="46"/>
  <c r="G45" i="46"/>
  <c r="G14" i="46"/>
  <c r="G25" i="46"/>
  <c r="G44" i="46"/>
  <c r="G56" i="46"/>
  <c r="G85" i="46"/>
  <c r="G80" i="46"/>
  <c r="G47" i="46"/>
  <c r="O80" i="46"/>
  <c r="O7" i="46"/>
  <c r="O56" i="46"/>
  <c r="O24" i="46"/>
  <c r="O9" i="46"/>
  <c r="O60" i="46"/>
  <c r="O41" i="46"/>
  <c r="G87" i="46"/>
  <c r="G76" i="46"/>
  <c r="G35" i="46"/>
  <c r="G81" i="46"/>
  <c r="G78" i="46"/>
  <c r="G40" i="46"/>
  <c r="G86" i="46"/>
  <c r="G9" i="46"/>
  <c r="O84" i="46"/>
  <c r="O29" i="46"/>
  <c r="O58" i="46"/>
  <c r="O25" i="46"/>
  <c r="O88" i="46"/>
  <c r="O90" i="46"/>
  <c r="O46" i="46"/>
  <c r="G60" i="46"/>
  <c r="G48" i="46"/>
  <c r="G90" i="46"/>
  <c r="G15" i="46"/>
  <c r="G22" i="46"/>
  <c r="G46" i="46"/>
  <c r="G82" i="46"/>
  <c r="G43" i="46"/>
  <c r="O16" i="46"/>
  <c r="O39" i="46"/>
  <c r="O45" i="46"/>
  <c r="O68" i="46"/>
  <c r="O61" i="46"/>
  <c r="O62" i="46"/>
  <c r="O65" i="46"/>
  <c r="I61" i="1"/>
  <c r="G91" i="46"/>
  <c r="G37" i="46"/>
  <c r="G31" i="46"/>
  <c r="G67" i="46"/>
  <c r="G70" i="46"/>
  <c r="G18" i="46"/>
  <c r="G50" i="46"/>
  <c r="G73" i="46"/>
  <c r="G54" i="46"/>
  <c r="G55" i="46"/>
  <c r="G10" i="46"/>
  <c r="O21" i="46"/>
  <c r="O73" i="46"/>
  <c r="O78" i="46"/>
  <c r="O5" i="46"/>
  <c r="O31" i="46"/>
  <c r="O69" i="46"/>
  <c r="O48" i="46"/>
  <c r="O51" i="46"/>
  <c r="O14" i="46"/>
  <c r="O83" i="46"/>
  <c r="O86" i="46"/>
  <c r="G64" i="46"/>
  <c r="O22" i="46"/>
  <c r="O20" i="46"/>
  <c r="O27" i="46"/>
  <c r="O28" i="46"/>
  <c r="O13" i="46"/>
  <c r="O44" i="46"/>
  <c r="O64" i="46"/>
  <c r="O42" i="46"/>
  <c r="O50" i="46"/>
  <c r="O67" i="46"/>
  <c r="G38" i="46"/>
  <c r="G89" i="46"/>
  <c r="G49" i="46"/>
  <c r="G57" i="46"/>
  <c r="G24" i="46"/>
  <c r="G72" i="46"/>
  <c r="G65" i="46"/>
  <c r="G75" i="46"/>
  <c r="G39" i="46"/>
  <c r="G53" i="46"/>
  <c r="O66" i="46"/>
  <c r="O74" i="46"/>
  <c r="O47" i="46"/>
  <c r="O77" i="46"/>
  <c r="O89" i="46"/>
  <c r="O87" i="46"/>
  <c r="O19" i="46"/>
  <c r="O55" i="46"/>
  <c r="O40" i="46"/>
  <c r="O18" i="46"/>
  <c r="F75" i="15"/>
  <c r="F87" i="15"/>
  <c r="F74" i="15"/>
  <c r="Q60" i="1"/>
  <c r="F77" i="15"/>
  <c r="F78" i="15"/>
  <c r="W3" i="46"/>
  <c r="F76" i="15"/>
  <c r="F79" i="15"/>
  <c r="F90" i="14"/>
  <c r="P61" i="1"/>
  <c r="K61" i="1"/>
  <c r="F90" i="9"/>
  <c r="Q59" i="1"/>
  <c r="H61" i="1"/>
  <c r="F90" i="6"/>
  <c r="S92" i="46"/>
  <c r="S93" i="46" s="1"/>
  <c r="U54" i="46"/>
  <c r="U80" i="46"/>
  <c r="U31" i="46"/>
  <c r="U65" i="46"/>
  <c r="U22" i="46"/>
  <c r="U89" i="46"/>
  <c r="U55" i="46"/>
  <c r="U42" i="46"/>
  <c r="U74" i="46"/>
  <c r="U71" i="46"/>
  <c r="U37" i="46"/>
  <c r="U30" i="46"/>
  <c r="U58" i="46"/>
  <c r="U53" i="46"/>
  <c r="U61" i="46"/>
  <c r="U51" i="46"/>
  <c r="U88" i="46"/>
  <c r="U49" i="46"/>
  <c r="U11" i="46"/>
  <c r="U57" i="46"/>
  <c r="U82" i="46"/>
  <c r="U14" i="46"/>
  <c r="U73" i="46"/>
  <c r="U7" i="46"/>
  <c r="U13" i="46"/>
  <c r="U90" i="46"/>
  <c r="U36" i="46"/>
  <c r="U12" i="46"/>
  <c r="U68" i="46"/>
  <c r="U23" i="46"/>
  <c r="U79" i="46"/>
  <c r="U84" i="46"/>
  <c r="U77" i="46"/>
  <c r="U38" i="46"/>
  <c r="U16" i="46"/>
  <c r="U6" i="46"/>
  <c r="U8" i="46"/>
  <c r="U43" i="46"/>
  <c r="U48" i="46"/>
  <c r="U56" i="46"/>
  <c r="U24" i="46"/>
  <c r="U59" i="46"/>
  <c r="U78" i="46"/>
  <c r="U87" i="46"/>
  <c r="U33" i="46"/>
  <c r="U85" i="46"/>
  <c r="U69" i="46"/>
  <c r="U27" i="46"/>
  <c r="U86" i="46"/>
  <c r="U40" i="46"/>
  <c r="U44" i="46"/>
  <c r="U34" i="46"/>
  <c r="U29" i="46"/>
  <c r="U45" i="46"/>
  <c r="U62" i="46"/>
  <c r="U41" i="46"/>
  <c r="U39" i="46"/>
  <c r="U32" i="46"/>
  <c r="U19" i="46"/>
  <c r="U83" i="46"/>
  <c r="U20" i="46"/>
  <c r="U64" i="46"/>
  <c r="U26" i="46"/>
  <c r="U75" i="46"/>
  <c r="U66" i="46"/>
  <c r="U81" i="46"/>
  <c r="U50" i="46"/>
  <c r="U18" i="46"/>
  <c r="U60" i="46"/>
  <c r="U76" i="46"/>
  <c r="U21" i="46"/>
  <c r="U17" i="46"/>
  <c r="U70" i="46"/>
  <c r="U91" i="46"/>
  <c r="U67" i="46"/>
  <c r="U52" i="46"/>
  <c r="U46" i="46"/>
  <c r="U47" i="46"/>
  <c r="U63" i="46"/>
  <c r="U72" i="46"/>
  <c r="U35" i="46"/>
  <c r="U25" i="46"/>
  <c r="U15" i="46"/>
  <c r="U5" i="46"/>
  <c r="U10" i="46"/>
  <c r="U28" i="46"/>
  <c r="U9" i="46"/>
  <c r="K28" i="46"/>
  <c r="K49" i="46"/>
  <c r="K72" i="46"/>
  <c r="K19" i="46"/>
  <c r="K31" i="46"/>
  <c r="K25" i="46"/>
  <c r="K83" i="46"/>
  <c r="K58" i="46"/>
  <c r="K46" i="46"/>
  <c r="K11" i="46"/>
  <c r="K26" i="46"/>
  <c r="K33" i="46"/>
  <c r="K81" i="46"/>
  <c r="K61" i="46"/>
  <c r="K60" i="46"/>
  <c r="K52" i="46"/>
  <c r="K13" i="46"/>
  <c r="K45" i="46"/>
  <c r="K65" i="46"/>
  <c r="K37" i="46"/>
  <c r="K41" i="46"/>
  <c r="K16" i="46"/>
  <c r="K14" i="46"/>
  <c r="K64" i="46"/>
  <c r="K12" i="46"/>
  <c r="K91" i="46"/>
  <c r="K20" i="46"/>
  <c r="K27" i="46"/>
  <c r="K23" i="46"/>
  <c r="K35" i="46"/>
  <c r="K24" i="46"/>
  <c r="K40" i="46"/>
  <c r="K87" i="46"/>
  <c r="K53" i="46"/>
  <c r="K44" i="46"/>
  <c r="K55" i="46"/>
  <c r="K29" i="46"/>
  <c r="K75" i="46"/>
  <c r="K6" i="46"/>
  <c r="K85" i="46"/>
  <c r="K42" i="46"/>
  <c r="K54" i="46"/>
  <c r="K80" i="46"/>
  <c r="K59" i="46"/>
  <c r="K43" i="46"/>
  <c r="K38" i="46"/>
  <c r="K70" i="46"/>
  <c r="K57" i="46"/>
  <c r="K5" i="46"/>
  <c r="K30" i="46"/>
  <c r="K36" i="46"/>
  <c r="K17" i="46"/>
  <c r="K48" i="46"/>
  <c r="K62" i="46"/>
  <c r="K47" i="46"/>
  <c r="K84" i="46"/>
  <c r="K15" i="46"/>
  <c r="K68" i="46"/>
  <c r="K32" i="46"/>
  <c r="K8" i="46"/>
  <c r="K74" i="46"/>
  <c r="K56" i="46"/>
  <c r="K51" i="46"/>
  <c r="K67" i="46"/>
  <c r="K77" i="46"/>
  <c r="K21" i="46"/>
  <c r="K39" i="46"/>
  <c r="K9" i="46"/>
  <c r="K63" i="46"/>
  <c r="K50" i="46"/>
  <c r="K66" i="46"/>
  <c r="K78" i="46"/>
  <c r="K90" i="46"/>
  <c r="K82" i="46"/>
  <c r="K71" i="46"/>
  <c r="K88" i="46"/>
  <c r="K22" i="46"/>
  <c r="K69" i="46"/>
  <c r="K76" i="46"/>
  <c r="K7" i="46"/>
  <c r="K73" i="46"/>
  <c r="K34" i="46"/>
  <c r="K79" i="46"/>
  <c r="K18" i="46"/>
  <c r="K10" i="46"/>
  <c r="K89" i="46"/>
  <c r="K86" i="46"/>
  <c r="Q92" i="46"/>
  <c r="Q93" i="46" s="1"/>
  <c r="E39" i="46"/>
  <c r="E85" i="46"/>
  <c r="E88" i="46"/>
  <c r="E72" i="46"/>
  <c r="E62" i="46"/>
  <c r="E68" i="46"/>
  <c r="E65" i="46"/>
  <c r="E79" i="46"/>
  <c r="E37" i="46"/>
  <c r="E17" i="46"/>
  <c r="E55" i="46"/>
  <c r="E66" i="46"/>
  <c r="E15" i="46"/>
  <c r="E71" i="46"/>
  <c r="E30" i="46"/>
  <c r="E49" i="46"/>
  <c r="E82" i="46"/>
  <c r="E23" i="46"/>
  <c r="E67" i="46"/>
  <c r="E59" i="46"/>
  <c r="E40" i="46"/>
  <c r="E11" i="46"/>
  <c r="E90" i="46"/>
  <c r="E63" i="46"/>
  <c r="E10" i="46"/>
  <c r="E48" i="46"/>
  <c r="E31" i="46"/>
  <c r="E13" i="46"/>
  <c r="E47" i="46"/>
  <c r="E81" i="46"/>
  <c r="E29" i="46"/>
  <c r="E61" i="46"/>
  <c r="E34" i="46"/>
  <c r="E22" i="46"/>
  <c r="E27" i="46"/>
  <c r="E70" i="46"/>
  <c r="E56" i="46"/>
  <c r="E12" i="46"/>
  <c r="E76" i="46"/>
  <c r="E53" i="46"/>
  <c r="E20" i="46"/>
  <c r="E42" i="46"/>
  <c r="E38" i="46"/>
  <c r="E33" i="46"/>
  <c r="E87" i="46"/>
  <c r="E43" i="46"/>
  <c r="E36" i="46"/>
  <c r="E83" i="46"/>
  <c r="E44" i="46"/>
  <c r="E86" i="46"/>
  <c r="E26" i="46"/>
  <c r="E78" i="46"/>
  <c r="E57" i="46"/>
  <c r="E60" i="46"/>
  <c r="E77" i="46"/>
  <c r="E58" i="46"/>
  <c r="E9" i="46"/>
  <c r="E25" i="46"/>
  <c r="E7" i="46"/>
  <c r="E75" i="46"/>
  <c r="E45" i="46"/>
  <c r="E69" i="46"/>
  <c r="E16" i="46"/>
  <c r="E6" i="46"/>
  <c r="E52" i="46"/>
  <c r="E91" i="46"/>
  <c r="E41" i="46"/>
  <c r="E84" i="46"/>
  <c r="E50" i="46"/>
  <c r="E24" i="46"/>
  <c r="E14" i="46"/>
  <c r="E8" i="46"/>
  <c r="E73" i="46"/>
  <c r="E18" i="46"/>
  <c r="E64" i="46"/>
  <c r="E74" i="46"/>
  <c r="E54" i="46"/>
  <c r="E28" i="46"/>
  <c r="E19" i="46"/>
  <c r="E46" i="46"/>
  <c r="E51" i="46"/>
  <c r="E80" i="46"/>
  <c r="E5" i="46"/>
  <c r="E35" i="46"/>
  <c r="E89" i="46"/>
  <c r="E32" i="46"/>
  <c r="E21" i="46"/>
  <c r="R60" i="1" l="1"/>
  <c r="F76" i="49"/>
  <c r="F79" i="49"/>
  <c r="F74" i="49"/>
  <c r="F75" i="49"/>
  <c r="F87" i="49"/>
  <c r="F77" i="49"/>
  <c r="C92" i="46"/>
  <c r="C93" i="46" s="1"/>
  <c r="G92" i="46"/>
  <c r="G93" i="46" s="1"/>
  <c r="O92" i="46"/>
  <c r="O93" i="46" s="1"/>
  <c r="U92" i="46"/>
  <c r="U93" i="46" s="1"/>
  <c r="W38" i="46"/>
  <c r="W54" i="46"/>
  <c r="W86" i="46"/>
  <c r="W22" i="46"/>
  <c r="W56" i="46"/>
  <c r="W41" i="46"/>
  <c r="W80" i="46"/>
  <c r="W89" i="46"/>
  <c r="W17" i="46"/>
  <c r="W36" i="46"/>
  <c r="W25" i="46"/>
  <c r="W20" i="46"/>
  <c r="W64" i="46"/>
  <c r="W40" i="46"/>
  <c r="W44" i="46"/>
  <c r="W12" i="46"/>
  <c r="W61" i="46"/>
  <c r="W37" i="46"/>
  <c r="W59" i="46"/>
  <c r="W50" i="46"/>
  <c r="W28" i="46"/>
  <c r="W68" i="46"/>
  <c r="W33" i="46"/>
  <c r="W51" i="46"/>
  <c r="W62" i="46"/>
  <c r="W27" i="46"/>
  <c r="W23" i="46"/>
  <c r="W63" i="46"/>
  <c r="W46" i="46"/>
  <c r="W15" i="46"/>
  <c r="W82" i="46"/>
  <c r="W73" i="46"/>
  <c r="W85" i="46"/>
  <c r="W32" i="46"/>
  <c r="W65" i="46"/>
  <c r="W34" i="46"/>
  <c r="W48" i="46"/>
  <c r="W71" i="46"/>
  <c r="W49" i="46"/>
  <c r="W91" i="46"/>
  <c r="W53" i="46"/>
  <c r="W42" i="46"/>
  <c r="W9" i="46"/>
  <c r="W55" i="46"/>
  <c r="W58" i="46"/>
  <c r="W11" i="46"/>
  <c r="W72" i="46"/>
  <c r="W76" i="46"/>
  <c r="W7" i="46"/>
  <c r="W43" i="46"/>
  <c r="W67" i="46"/>
  <c r="W88" i="46"/>
  <c r="W19" i="46"/>
  <c r="W60" i="46"/>
  <c r="W29" i="46"/>
  <c r="W47" i="46"/>
  <c r="W13" i="46"/>
  <c r="W78" i="46"/>
  <c r="W21" i="46"/>
  <c r="W31" i="46"/>
  <c r="W30" i="46"/>
  <c r="W35" i="46"/>
  <c r="W74" i="46"/>
  <c r="W75" i="46"/>
  <c r="W69" i="46"/>
  <c r="W5" i="46"/>
  <c r="W90" i="46"/>
  <c r="W57" i="46"/>
  <c r="W70" i="46"/>
  <c r="W83" i="46"/>
  <c r="W16" i="46"/>
  <c r="W87" i="46"/>
  <c r="W79" i="46"/>
  <c r="W6" i="46"/>
  <c r="W77" i="46"/>
  <c r="W52" i="46"/>
  <c r="W81" i="46"/>
  <c r="W39" i="46"/>
  <c r="W14" i="46"/>
  <c r="W45" i="46"/>
  <c r="W84" i="46"/>
  <c r="W8" i="46"/>
  <c r="W24" i="46"/>
  <c r="W10" i="46"/>
  <c r="W66" i="46"/>
  <c r="W18" i="46"/>
  <c r="W26" i="46"/>
  <c r="K92" i="46"/>
  <c r="K93" i="46" s="1"/>
  <c r="E92" i="46"/>
  <c r="E93" i="46" s="1"/>
  <c r="F90" i="15"/>
  <c r="Q61" i="1"/>
  <c r="F90" i="49" l="1"/>
  <c r="R61" i="1"/>
  <c r="W92" i="46"/>
  <c r="W93" i="46" s="1"/>
  <c r="F64" i="8"/>
  <c r="F65" i="8" s="1"/>
  <c r="F68" i="8" l="1"/>
  <c r="J59" i="1" s="1"/>
  <c r="F71" i="8" l="1"/>
  <c r="F83" i="8" s="1"/>
  <c r="F78" i="8" s="1"/>
  <c r="I3" i="46" l="1"/>
  <c r="I27" i="46" s="1"/>
  <c r="F79" i="8"/>
  <c r="F77" i="8"/>
  <c r="F76" i="8"/>
  <c r="J60" i="1"/>
  <c r="F74" i="8"/>
  <c r="F75" i="8"/>
  <c r="F87" i="8"/>
  <c r="F90" i="8" s="1"/>
  <c r="I90" i="46" l="1"/>
  <c r="I63" i="46"/>
  <c r="I7" i="46"/>
  <c r="I24" i="46"/>
  <c r="I82" i="46"/>
  <c r="I29" i="46"/>
  <c r="I91" i="46"/>
  <c r="I23" i="46"/>
  <c r="I87" i="46"/>
  <c r="I68" i="46"/>
  <c r="I33" i="46"/>
  <c r="I50" i="46"/>
  <c r="I12" i="46"/>
  <c r="I18" i="46"/>
  <c r="I70" i="46"/>
  <c r="I38" i="46"/>
  <c r="J61" i="1"/>
  <c r="I84" i="46"/>
  <c r="I20" i="46"/>
  <c r="I89" i="46"/>
  <c r="I74" i="46"/>
  <c r="I65" i="46"/>
  <c r="I28" i="46"/>
  <c r="I54" i="46"/>
  <c r="I86" i="46"/>
  <c r="I16" i="46"/>
  <c r="I55" i="46"/>
  <c r="I10" i="46"/>
  <c r="I46" i="46"/>
  <c r="I31" i="46"/>
  <c r="I78" i="46"/>
  <c r="I37" i="46"/>
  <c r="I48" i="46"/>
  <c r="I15" i="46"/>
  <c r="I13" i="46"/>
  <c r="I62" i="46"/>
  <c r="I32" i="46"/>
  <c r="I52" i="46"/>
  <c r="I71" i="46"/>
  <c r="I44" i="46"/>
  <c r="I30" i="46"/>
  <c r="I77" i="46"/>
  <c r="I73" i="46"/>
  <c r="I69" i="46"/>
  <c r="I66" i="46"/>
  <c r="I11" i="46"/>
  <c r="I49" i="46"/>
  <c r="I43" i="46"/>
  <c r="I17" i="46"/>
  <c r="I57" i="46"/>
  <c r="I67" i="46"/>
  <c r="I85" i="46"/>
  <c r="I25" i="46"/>
  <c r="I80" i="46"/>
  <c r="I64" i="46"/>
  <c r="I47" i="46"/>
  <c r="I75" i="46"/>
  <c r="I56" i="46"/>
  <c r="I8" i="46"/>
  <c r="I53" i="46"/>
  <c r="I79" i="46"/>
  <c r="I9" i="46"/>
  <c r="I14" i="46"/>
  <c r="I42" i="46"/>
  <c r="I45" i="46"/>
  <c r="I61" i="46"/>
  <c r="I21" i="46"/>
  <c r="I83" i="46"/>
  <c r="I51" i="46"/>
  <c r="I6" i="46"/>
  <c r="I39" i="46"/>
  <c r="I76" i="46"/>
  <c r="I88" i="46"/>
  <c r="I41" i="46"/>
  <c r="I40" i="46"/>
  <c r="I35" i="46"/>
  <c r="I19" i="46"/>
  <c r="I81" i="46"/>
  <c r="I36" i="46"/>
  <c r="I22" i="46"/>
  <c r="I26" i="46"/>
  <c r="I72" i="46"/>
  <c r="I5" i="46"/>
  <c r="I59" i="46"/>
  <c r="I60" i="46"/>
  <c r="I58" i="46"/>
  <c r="I34" i="46"/>
  <c r="I92" i="46" l="1"/>
  <c r="I93" i="46" s="1"/>
  <c r="F59" i="10"/>
  <c r="F64" i="10" s="1"/>
  <c r="F65" i="10" s="1"/>
  <c r="F68" i="10" l="1"/>
  <c r="L59" i="1" s="1"/>
  <c r="F71" i="10" l="1"/>
  <c r="F83" i="10" s="1"/>
  <c r="F79" i="10" l="1"/>
  <c r="M3" i="46"/>
  <c r="F77" i="10"/>
  <c r="F78" i="10"/>
  <c r="F75" i="10"/>
  <c r="L60" i="1"/>
  <c r="F76" i="10"/>
  <c r="F87" i="10"/>
  <c r="F74" i="10"/>
  <c r="L61" i="1" l="1"/>
  <c r="B45" i="1" s="1"/>
  <c r="B47" i="1" s="1"/>
  <c r="B37" i="48" s="1"/>
  <c r="F90" i="10"/>
  <c r="M89" i="46"/>
  <c r="AS89" i="46" s="1"/>
  <c r="M55" i="46"/>
  <c r="AS55" i="46" s="1"/>
  <c r="M16" i="46"/>
  <c r="AS16" i="46" s="1"/>
  <c r="M74" i="46"/>
  <c r="AS74" i="46" s="1"/>
  <c r="M76" i="46"/>
  <c r="AS76" i="46" s="1"/>
  <c r="M46" i="46"/>
  <c r="AS46" i="46" s="1"/>
  <c r="M45" i="46"/>
  <c r="AS45" i="46" s="1"/>
  <c r="M88" i="46"/>
  <c r="AS88" i="46" s="1"/>
  <c r="M53" i="46"/>
  <c r="AS53" i="46" s="1"/>
  <c r="M52" i="46"/>
  <c r="AS52" i="46" s="1"/>
  <c r="M81" i="46"/>
  <c r="AS81" i="46" s="1"/>
  <c r="M11" i="46"/>
  <c r="AS11" i="46" s="1"/>
  <c r="M47" i="46"/>
  <c r="AS47" i="46" s="1"/>
  <c r="M6" i="46"/>
  <c r="AS6" i="46" s="1"/>
  <c r="M43" i="46"/>
  <c r="AS43" i="46" s="1"/>
  <c r="M64" i="46"/>
  <c r="AS64" i="46" s="1"/>
  <c r="M24" i="46"/>
  <c r="AS24" i="46" s="1"/>
  <c r="M12" i="46"/>
  <c r="AS12" i="46" s="1"/>
  <c r="M27" i="46"/>
  <c r="AS27" i="46" s="1"/>
  <c r="M84" i="46"/>
  <c r="AS84" i="46" s="1"/>
  <c r="M87" i="46"/>
  <c r="AS87" i="46" s="1"/>
  <c r="M59" i="46"/>
  <c r="AS59" i="46" s="1"/>
  <c r="M62" i="46"/>
  <c r="AS62" i="46" s="1"/>
  <c r="M13" i="46"/>
  <c r="AS13" i="46" s="1"/>
  <c r="M8" i="46"/>
  <c r="AS8" i="46" s="1"/>
  <c r="M28" i="46"/>
  <c r="AS28" i="46" s="1"/>
  <c r="M72" i="46"/>
  <c r="AS72" i="46" s="1"/>
  <c r="M78" i="46"/>
  <c r="AS78" i="46" s="1"/>
  <c r="M21" i="46"/>
  <c r="AS21" i="46" s="1"/>
  <c r="M77" i="46"/>
  <c r="AS77" i="46" s="1"/>
  <c r="M32" i="46"/>
  <c r="AS32" i="46" s="1"/>
  <c r="M73" i="46"/>
  <c r="AS73" i="46" s="1"/>
  <c r="M26" i="46"/>
  <c r="AS26" i="46" s="1"/>
  <c r="M83" i="46"/>
  <c r="AS83" i="46" s="1"/>
  <c r="M42" i="46"/>
  <c r="AS42" i="46" s="1"/>
  <c r="M54" i="46"/>
  <c r="AS54" i="46" s="1"/>
  <c r="M86" i="46"/>
  <c r="AS86" i="46" s="1"/>
  <c r="M35" i="46"/>
  <c r="AS35" i="46" s="1"/>
  <c r="M38" i="46"/>
  <c r="AS38" i="46" s="1"/>
  <c r="M33" i="46"/>
  <c r="AS33" i="46" s="1"/>
  <c r="M7" i="46"/>
  <c r="AS7" i="46" s="1"/>
  <c r="M91" i="46"/>
  <c r="AS91" i="46" s="1"/>
  <c r="M5" i="46"/>
  <c r="M36" i="46"/>
  <c r="AS36" i="46" s="1"/>
  <c r="M34" i="46"/>
  <c r="AS34" i="46" s="1"/>
  <c r="M17" i="46"/>
  <c r="AS17" i="46" s="1"/>
  <c r="M67" i="46"/>
  <c r="AS67" i="46" s="1"/>
  <c r="M61" i="46"/>
  <c r="AS61" i="46" s="1"/>
  <c r="M40" i="46"/>
  <c r="AS40" i="46" s="1"/>
  <c r="M51" i="46"/>
  <c r="AS51" i="46" s="1"/>
  <c r="M37" i="46"/>
  <c r="AS37" i="46" s="1"/>
  <c r="M79" i="46"/>
  <c r="AS79" i="46" s="1"/>
  <c r="M71" i="46"/>
  <c r="AS71" i="46" s="1"/>
  <c r="M22" i="46"/>
  <c r="AS22" i="46" s="1"/>
  <c r="M57" i="46"/>
  <c r="AS57" i="46" s="1"/>
  <c r="M60" i="46"/>
  <c r="AS60" i="46" s="1"/>
  <c r="M25" i="46"/>
  <c r="AS25" i="46" s="1"/>
  <c r="M15" i="46"/>
  <c r="AS15" i="46" s="1"/>
  <c r="M56" i="46"/>
  <c r="AS56" i="46" s="1"/>
  <c r="M9" i="46"/>
  <c r="AS9" i="46" s="1"/>
  <c r="M70" i="46"/>
  <c r="AS70" i="46" s="1"/>
  <c r="M90" i="46"/>
  <c r="AS90" i="46" s="1"/>
  <c r="M50" i="46"/>
  <c r="AS50" i="46" s="1"/>
  <c r="M63" i="46"/>
  <c r="AS63" i="46" s="1"/>
  <c r="M82" i="46"/>
  <c r="AS82" i="46" s="1"/>
  <c r="M48" i="46"/>
  <c r="AS48" i="46" s="1"/>
  <c r="M10" i="46"/>
  <c r="AS10" i="46" s="1"/>
  <c r="M75" i="46"/>
  <c r="AS75" i="46" s="1"/>
  <c r="M69" i="46"/>
  <c r="AS69" i="46" s="1"/>
  <c r="M41" i="46"/>
  <c r="AS41" i="46" s="1"/>
  <c r="M85" i="46"/>
  <c r="AS85" i="46" s="1"/>
  <c r="M80" i="46"/>
  <c r="AS80" i="46" s="1"/>
  <c r="M31" i="46"/>
  <c r="AS31" i="46" s="1"/>
  <c r="M19" i="46"/>
  <c r="AS19" i="46" s="1"/>
  <c r="M30" i="46"/>
  <c r="AS30" i="46" s="1"/>
  <c r="M66" i="46"/>
  <c r="AS66" i="46" s="1"/>
  <c r="M65" i="46"/>
  <c r="AS65" i="46" s="1"/>
  <c r="M49" i="46"/>
  <c r="AS49" i="46" s="1"/>
  <c r="M39" i="46"/>
  <c r="AS39" i="46" s="1"/>
  <c r="M44" i="46"/>
  <c r="AS44" i="46" s="1"/>
  <c r="M58" i="46"/>
  <c r="AS58" i="46" s="1"/>
  <c r="M14" i="46"/>
  <c r="AS14" i="46" s="1"/>
  <c r="M68" i="46"/>
  <c r="AS68" i="46" s="1"/>
  <c r="M23" i="46"/>
  <c r="AS23" i="46" s="1"/>
  <c r="M29" i="46"/>
  <c r="AS29" i="46" s="1"/>
  <c r="M18" i="46"/>
  <c r="AS18" i="46" s="1"/>
  <c r="M20" i="46"/>
  <c r="AS20" i="46" s="1"/>
  <c r="M92" i="46" l="1"/>
  <c r="AS5" i="46"/>
  <c r="B35" i="48"/>
  <c r="B48" i="1" l="1"/>
  <c r="B38" i="48" s="1"/>
  <c r="AS92" i="46"/>
  <c r="M93" i="46"/>
  <c r="AS93" i="46" s="1"/>
</calcChain>
</file>

<file path=xl/sharedStrings.xml><?xml version="1.0" encoding="utf-8"?>
<sst xmlns="http://schemas.openxmlformats.org/spreadsheetml/2006/main" count="1490" uniqueCount="330">
  <si>
    <t>PLANILHA DE COMPOSIÇÃO DE PREÇO</t>
  </si>
  <si>
    <t>SALÁRIO</t>
  </si>
  <si>
    <t>TOTAL</t>
  </si>
  <si>
    <t>GRUPO A</t>
  </si>
  <si>
    <t>%</t>
  </si>
  <si>
    <t>INSS</t>
  </si>
  <si>
    <t>SESI ou SESC</t>
  </si>
  <si>
    <t>SENAI ou SENAC</t>
  </si>
  <si>
    <t>INCRA</t>
  </si>
  <si>
    <t>Salário educação</t>
  </si>
  <si>
    <t>FGTS</t>
  </si>
  <si>
    <t>Seguro acidente do trabalho</t>
  </si>
  <si>
    <t>SEBRAE</t>
  </si>
  <si>
    <t>Total do GRUPO A</t>
  </si>
  <si>
    <t>GRUPO B</t>
  </si>
  <si>
    <t xml:space="preserve">Férias </t>
  </si>
  <si>
    <t>Auxílio doença</t>
  </si>
  <si>
    <t>Licença maternidade</t>
  </si>
  <si>
    <t>Licença paternidade</t>
  </si>
  <si>
    <t>Faltas legais</t>
  </si>
  <si>
    <t>Aviso Prévio</t>
  </si>
  <si>
    <t>13º Salário</t>
  </si>
  <si>
    <t>Total do GRUPO B</t>
  </si>
  <si>
    <t>GRUPO C</t>
  </si>
  <si>
    <t>Total do GRUPO C</t>
  </si>
  <si>
    <t>Total do GRUPO D</t>
  </si>
  <si>
    <t>PIS</t>
  </si>
  <si>
    <t>COFINS</t>
  </si>
  <si>
    <t xml:space="preserve">Salário </t>
  </si>
  <si>
    <t>Adicional Noturno</t>
  </si>
  <si>
    <t>Transporte</t>
  </si>
  <si>
    <t>Hora Extra</t>
  </si>
  <si>
    <t>SINDICATO</t>
  </si>
  <si>
    <t xml:space="preserve">ISS </t>
  </si>
  <si>
    <t>GRUPO D</t>
  </si>
  <si>
    <t>TOTAL DOS TRIBUTOS</t>
  </si>
  <si>
    <t>Nº MESES</t>
  </si>
  <si>
    <t>TOTAL MENSAL</t>
  </si>
  <si>
    <t>Incidência dos encargos do grupo "A" sobre o grupo "B" (% do grupo "A" x % do Grupo "B")</t>
  </si>
  <si>
    <t>MENSAL</t>
  </si>
  <si>
    <t>Adicional Periculosidade ou Insalubridade</t>
  </si>
  <si>
    <t>Acidente de trabalho</t>
  </si>
  <si>
    <t>---</t>
  </si>
  <si>
    <t>JORNADA</t>
  </si>
  <si>
    <t>Indenizações  para rescisões sem justa causa</t>
  </si>
  <si>
    <t>Alimentação (vales, cesta básica)</t>
  </si>
  <si>
    <t>RSR - Repouso Semanal Remunerado</t>
  </si>
  <si>
    <t>RSR - Repouso Semanal Remunerado sobre HE e adicional noturno</t>
  </si>
  <si>
    <t>Adicional Periculosidade</t>
  </si>
  <si>
    <t>Adicional Insalubridade</t>
  </si>
  <si>
    <t>CLT art. 73</t>
  </si>
  <si>
    <t>CLT art. 59</t>
  </si>
  <si>
    <t>RPS - Regulamento da Previdência Social, art. 30, inc. III, aprovado pelo Decreto 3.048/99</t>
  </si>
  <si>
    <t>CF/88, art. 7º, inc. XVII</t>
  </si>
  <si>
    <t>CF/88, art. 7º, inc. XVIII e Lei 8213/91</t>
  </si>
  <si>
    <r>
      <t xml:space="preserve">CF/88, art. 7º, inc. XIX e ADCT - Ato das Disposições Constitucionais Transitórias art. 10 </t>
    </r>
    <r>
      <rPr>
        <sz val="10"/>
        <color indexed="8"/>
        <rFont val="Calibri"/>
        <family val="2"/>
      </rPr>
      <t>§ 1º</t>
    </r>
  </si>
  <si>
    <t>Lei 8213, arts. 12 a 23</t>
  </si>
  <si>
    <t>CF/88, art. 7º, inc. VIII e Leis 40/90/62 e 4749/65, regulamentadas pelo Decreto 57155/65</t>
  </si>
  <si>
    <t xml:space="preserve"> e Lei Complementar 110</t>
  </si>
  <si>
    <t>VALOR MENSAL</t>
  </si>
  <si>
    <t>TOTAL GLOBAL</t>
  </si>
  <si>
    <t>QUANTIDADE DE EMPREGADOS</t>
  </si>
  <si>
    <t>SALÁRIO HORA</t>
  </si>
  <si>
    <t>II - ENCARGOS SOCIAIS E TRABALHISTAS POR TRABALHADOR</t>
  </si>
  <si>
    <t>I - REMUNERAÇÃO POR TRABALHADOR</t>
  </si>
  <si>
    <t>SUBTOTAL POR TRABALHADOR</t>
  </si>
  <si>
    <t>O valor mensal corresponde à média das tarifas urbanas vigentes, multiplicado pela estimativa de quantidade mensal por trabalhador, deduzido o limite de 6% do salário do trabalhador.</t>
  </si>
  <si>
    <t>/</t>
  </si>
  <si>
    <t>*</t>
  </si>
  <si>
    <t>horas trabalhadas na semana</t>
  </si>
  <si>
    <t>dias trabalhados na semana</t>
  </si>
  <si>
    <t>média de dias de um mês</t>
  </si>
  <si>
    <t>44, 40, 36 ou 30</t>
  </si>
  <si>
    <t>30</t>
  </si>
  <si>
    <t>12</t>
  </si>
  <si>
    <t>meses do benefício</t>
  </si>
  <si>
    <t>acréscimo constitucional de 1/3</t>
  </si>
  <si>
    <t>=</t>
  </si>
  <si>
    <t>(1+(1/3))</t>
  </si>
  <si>
    <t>meses por ano</t>
  </si>
  <si>
    <t>4</t>
  </si>
  <si>
    <t>0,03</t>
  </si>
  <si>
    <t>média de incidência</t>
  </si>
  <si>
    <t xml:space="preserve">média de faltas anuais </t>
  </si>
  <si>
    <t>dias do benefício</t>
  </si>
  <si>
    <t>15</t>
  </si>
  <si>
    <t>0,08</t>
  </si>
  <si>
    <t>7</t>
  </si>
  <si>
    <t>0,5</t>
  </si>
  <si>
    <t>média das tarifas</t>
  </si>
  <si>
    <t>65</t>
  </si>
  <si>
    <t>R$</t>
  </si>
  <si>
    <t>-</t>
  </si>
  <si>
    <t>(salário * 0,06)</t>
  </si>
  <si>
    <t>valor unitário</t>
  </si>
  <si>
    <t>22</t>
  </si>
  <si>
    <t>quantidade de meses</t>
  </si>
  <si>
    <t>O valor mensal corresponde ao valor unitário do uniforme/conjunto, multiplicado pelo quantidade a ser distribuída no período e dividido pela quantidade de meses.</t>
  </si>
  <si>
    <t>quantidade de horas</t>
  </si>
  <si>
    <t>valor das horas extras e adicional noturno a ser recebido</t>
  </si>
  <si>
    <t>média de dias de repouso</t>
  </si>
  <si>
    <t>média de dias trabalhados</t>
  </si>
  <si>
    <t>salário</t>
  </si>
  <si>
    <t>0,3</t>
  </si>
  <si>
    <t>adicional de 30%</t>
  </si>
  <si>
    <t>% corresp. a insalubridade</t>
  </si>
  <si>
    <t>adicional noturno</t>
  </si>
  <si>
    <t>LEGISLAÇÃO</t>
  </si>
  <si>
    <t>CÁLCULO</t>
  </si>
  <si>
    <t>CÁLCULOS UTILIZADOS NA PLANILHA DE COMPOSIÇÃO DE PREÇOS</t>
  </si>
  <si>
    <t>REFERÊNCIA</t>
  </si>
  <si>
    <t>OBSERVAÇÕES:</t>
  </si>
  <si>
    <t>50% sobre a contribuição</t>
  </si>
  <si>
    <t>10, 20 ou 40%</t>
  </si>
  <si>
    <t>TOTAL I - REMUNERAÇÃO POR TRABALHADOR</t>
  </si>
  <si>
    <t>TOTAL II - ENCARGOS SOCIAIS E TRABALHISTAS POR TRABALHADOR</t>
  </si>
  <si>
    <t>número estimado de dias trabalhados  por mês</t>
  </si>
  <si>
    <t>parcela descontada do trabalhador</t>
  </si>
  <si>
    <t>quantidade média mensal estimada</t>
  </si>
  <si>
    <t>DESCONTADO DO TRABALHADOR</t>
  </si>
  <si>
    <t>QUANT</t>
  </si>
  <si>
    <t>VALOR UNIT.</t>
  </si>
  <si>
    <t>VALOR TOTAL</t>
  </si>
  <si>
    <t>Hora Extra 100%</t>
  </si>
  <si>
    <t>CLT art. 67</t>
  </si>
  <si>
    <t>Vale Alimentação</t>
  </si>
  <si>
    <t>TOTAL MENSAL POR TRABALHADOR</t>
  </si>
  <si>
    <t>JORNADA MENSAL</t>
  </si>
  <si>
    <t>360</t>
  </si>
  <si>
    <t>dias por ano</t>
  </si>
  <si>
    <t>6 ou 5</t>
  </si>
  <si>
    <t>Jornada Mensal</t>
  </si>
  <si>
    <t>Salário hora</t>
  </si>
  <si>
    <t>jornada mensal</t>
  </si>
  <si>
    <t>Uniformes</t>
  </si>
  <si>
    <t>Na ocorrência dos dois, é devido apenas o que for mais vantajoso para o trabalhador.</t>
  </si>
  <si>
    <t>Redução da jornada do trabalhador em 7 dias, ocorrendo somente nos casos de desativação da vaga/posto ou término do contrato.</t>
  </si>
  <si>
    <t>Salário do trabalhador dividido pela jornada mensal.</t>
  </si>
  <si>
    <t>Jornada mensal do trabalhador.</t>
  </si>
  <si>
    <t>FUNÇÃO</t>
  </si>
  <si>
    <t>FUNÇÃO(ÕES)</t>
  </si>
  <si>
    <t>Vale Transporte</t>
  </si>
  <si>
    <t>ENCARGOS TRABALHISTAS MENSAIS - PAGOS POR REEMBOLSO</t>
  </si>
  <si>
    <t>III - INSUMOS DE MÃO DE OBRA POR TRABALHADOR</t>
  </si>
  <si>
    <t>TOTAL III - INSUMOS DE MÃO DE OBRA POR TRABALHADOR</t>
  </si>
  <si>
    <t>JORNADA SEMANAL</t>
  </si>
  <si>
    <t>IV - SUBTOTAL POR TRABALHADOR</t>
  </si>
  <si>
    <t>benefício</t>
  </si>
  <si>
    <t>(13/12)</t>
  </si>
  <si>
    <t>contribuição de 8% para o FGTS</t>
  </si>
  <si>
    <t>salário + 13º + férias</t>
  </si>
  <si>
    <t>parcela desc. do trabalhador limitado a 6% do salário</t>
  </si>
  <si>
    <t>TRIBUTOS INCIDENTES SOBRE O FATURAMENTO</t>
  </si>
  <si>
    <t>13/12 do salário por ano, acrescido de 1/3 constitucional (12/12 devidos ao trabalhador e 1/12 devidos ao folguista).</t>
  </si>
  <si>
    <t>50% sobre o montante do FGTS, incidente sobre salário + 13º + férias.</t>
  </si>
  <si>
    <t>O valor mensal corresponde ao valor unitário do benefício, multiplicado pelo número estimado de dias trabalhados  por mês, deduzida a parcela descontada do trabalhador.</t>
  </si>
  <si>
    <t>13/12 do salário por ano (12/12 devidos ao trabalhador e 1/12 devidos ao folguista).</t>
  </si>
  <si>
    <t>quantidade a ser distribuída</t>
  </si>
  <si>
    <t>valor da hora</t>
  </si>
  <si>
    <t>quantidade de dias</t>
  </si>
  <si>
    <t>0,20</t>
  </si>
  <si>
    <t>CLT art. 73 § 1°</t>
  </si>
  <si>
    <t>MESES DE EXECUÇÃO</t>
  </si>
  <si>
    <t>horas por dia</t>
  </si>
  <si>
    <t xml:space="preserve">quantidade de horas realizadas no horário noturno </t>
  </si>
  <si>
    <t>QUANTIDADE</t>
  </si>
  <si>
    <t>% HE</t>
  </si>
  <si>
    <t>quantidade de horas trabalhadas durante a semana ultrapassa a jornada semanal</t>
  </si>
  <si>
    <t>A - quantidade de horas por dia</t>
  </si>
  <si>
    <t>B - quantidade de horas por semana</t>
  </si>
  <si>
    <t>C - jornada semanal</t>
  </si>
  <si>
    <t>D - horas extras por semana (B-C)</t>
  </si>
  <si>
    <t>E - quantidade de semanas</t>
  </si>
  <si>
    <t>F - horas extras por ano (D*E)</t>
  </si>
  <si>
    <t>G - horas extras por mês (F/12)</t>
  </si>
  <si>
    <t>A - quantidade de horas por dia (intrajornada)</t>
  </si>
  <si>
    <t>B - quantidade de dias trabalhados</t>
  </si>
  <si>
    <t>C - intra jornada mensal (A*B)</t>
  </si>
  <si>
    <t>hora trabalhada a mais no horario entre 22 as 05 horas</t>
  </si>
  <si>
    <t>A - quantidade de horas extras noturnas por dia</t>
  </si>
  <si>
    <t>C - quantidade total de horas por mês (A*B)</t>
  </si>
  <si>
    <t>A - quantidade de horas noturnas por dia</t>
  </si>
  <si>
    <t>B - quantidade de horas por dia</t>
  </si>
  <si>
    <t>(Fazer uma tabela para cada Função que tenha Hora Extra ou Adicional Noturno, adequando os cálculos à jornada do trabalhador)</t>
  </si>
  <si>
    <t>C - horas extras 100% mensal (A*B)</t>
  </si>
  <si>
    <t>Cálculo de Horas Extras e Adicional Noturno</t>
  </si>
  <si>
    <t>DOTAÇÃO</t>
  </si>
  <si>
    <t>unitário mensal</t>
  </si>
  <si>
    <t>valor total</t>
  </si>
  <si>
    <t>quant</t>
  </si>
  <si>
    <t>TOTAL ANUAL</t>
  </si>
  <si>
    <t xml:space="preserve">VALOR TOTAL </t>
  </si>
  <si>
    <t>VALE TRANSPORTE</t>
  </si>
  <si>
    <t>VALE ALIMENTAÇÃO</t>
  </si>
  <si>
    <t>UNIFORMES POR TRABALHADOR</t>
  </si>
  <si>
    <t>QUANTIDADE DE TRABALHADORES</t>
  </si>
  <si>
    <t>TOTAL MENSAL DE SALÁRIOS</t>
  </si>
  <si>
    <t>CONVENÇÃO COLETIVA VIGENTE</t>
  </si>
  <si>
    <t>TOTAL DE TRABALHADORES: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</si>
  <si>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</si>
  <si>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</si>
  <si>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</si>
  <si>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</si>
  <si>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</si>
  <si>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</si>
  <si>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</si>
  <si>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</si>
  <si>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</si>
  <si>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</si>
  <si>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</si>
  <si>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13</t>
  </si>
  <si>
    <t>14</t>
  </si>
  <si>
    <t>16</t>
  </si>
  <si>
    <t>17</t>
  </si>
  <si>
    <t>18</t>
  </si>
  <si>
    <t>19</t>
  </si>
  <si>
    <t>20</t>
  </si>
  <si>
    <t>21</t>
  </si>
  <si>
    <t>24</t>
  </si>
  <si>
    <t>Indenizações  - rescisões s/ justa causa</t>
  </si>
  <si>
    <t xml:space="preserve"> </t>
  </si>
  <si>
    <t>INSALUBRIDADE</t>
  </si>
  <si>
    <t>Incide sobre a quantidade total de horas realizadas no horário noturno (entre 22 até o fim da jornada), inclusive sobre as horas extras noturnas.</t>
  </si>
  <si>
    <t>PERICULOSIDADE</t>
  </si>
  <si>
    <t>SALÁRIO TOTAL</t>
  </si>
  <si>
    <t>SALÁRIO MÍNIMO</t>
  </si>
  <si>
    <t>PREFEITURA DE BELO HORIZONTE</t>
  </si>
  <si>
    <t>(Órgão)</t>
  </si>
  <si>
    <t>SUBTOTAL MENSAL:</t>
  </si>
  <si>
    <t>TOTAL MENSAL:</t>
  </si>
  <si>
    <t>TOTAL DO CONTRATO:</t>
  </si>
  <si>
    <t>PROPOSTA</t>
  </si>
  <si>
    <t>RESUMO DA CONTRATAÇÃO:</t>
  </si>
  <si>
    <t xml:space="preserve">Lote </t>
  </si>
  <si>
    <t>A - quantidade de horas extras por dia</t>
  </si>
  <si>
    <t>TOTAL DO TRIBUTOS</t>
  </si>
  <si>
    <t>Trabalho em condições de risco a integridade física, determinado por laudo pericial de Médico ou Engenheiro do Trabalho, registrado no Ministério do Trabalho. Assegura um adicional de 30% sobre o salário.</t>
  </si>
  <si>
    <t>CLT art. 193, 194 e 195</t>
  </si>
  <si>
    <t>CLT art. 189 a 192, 194 e 195</t>
  </si>
  <si>
    <t>Trabalho em condições de risco a saúde, determinado por laudo pericial de Médico ou Engenheiro do Trabalho, registrado no Ministério do Trabalho. Assegura um adicional de 40%, 20% ou 10% sobre o salário mínimo ou o salário normativo da categoria se expressamente estabelecido na CCT, conforme classificação do grau de insalubridade.</t>
  </si>
  <si>
    <t>salário mínimo ou o salário normativo da categoria se expressamente estabelecido na CCT</t>
  </si>
  <si>
    <t>Hora noturna adicional</t>
  </si>
  <si>
    <t>Hora adicional durante a vigência do horário noturno, pelo fato da hora possui 52:30 minutos entre 22 e 05 horas.</t>
  </si>
  <si>
    <t>Trabalho realizado além da jornada, remunerado com acréscimo de no mínimo 50% do valor da hora normal entre segundas e sábados e de 100% em domingos e feriados.</t>
  </si>
  <si>
    <t>HORA EXTRA 100%</t>
  </si>
  <si>
    <t>Trabalho realizado além da jornada aos domingos e feriados, remunerado com acréscimo de 100%.</t>
  </si>
  <si>
    <t>1,5 ou superior</t>
  </si>
  <si>
    <t>2</t>
  </si>
  <si>
    <t>Acréscimo de 50% ou superior se estabelecido pela CCT.</t>
  </si>
  <si>
    <t>Acréscimo de 100%</t>
  </si>
  <si>
    <t>Intrajornada</t>
  </si>
  <si>
    <t>ADICIONAL 100%</t>
  </si>
  <si>
    <t>Adicional 100%</t>
  </si>
  <si>
    <t>Hora Extra                      (trabalhadores 10hs/dia)</t>
  </si>
  <si>
    <t>HORA NOTURNA ADICIONAL</t>
  </si>
  <si>
    <t>ADICIONAL NOTURNO</t>
  </si>
  <si>
    <t>Trabalho realizado além da jornada entre segundas e sábados, remunerado com acréscimo mínimo de 50%.</t>
  </si>
  <si>
    <t>A - quantidade de dias trabalhados</t>
  </si>
  <si>
    <t>Adicional de 100% sobre trabalho realizado aos domingos e feriados.</t>
  </si>
  <si>
    <t>quantidade de dias trabalhados</t>
  </si>
  <si>
    <t>Poderá estar previsto na CCT</t>
  </si>
  <si>
    <t>Previsão de trabalho em domingos e feriados, quando estabelecida na CCT</t>
  </si>
  <si>
    <t>CF/88, art. 7º, inc. XVI</t>
  </si>
  <si>
    <t>CF/88, art. 7º, inc. IX</t>
  </si>
  <si>
    <t>CF/88, art. 7º, inc. XXIII</t>
  </si>
  <si>
    <t>CLT art. 392</t>
  </si>
  <si>
    <t>= 0,5524 (0,1111+0,0833+0,358)</t>
  </si>
  <si>
    <t>A empresa arca com as férias (11,11%), 13º (8,33%), encargos previdenciários e FGTS (35,8%) do período da licença, com média de incidência de 3% do total de empregados do contrato.</t>
  </si>
  <si>
    <t>% referente a férias, 13º, encargos previdenc. e FGTS</t>
  </si>
  <si>
    <t>5,96</t>
  </si>
  <si>
    <t>5 dias de licença por ano, com média de incidência de 1,5% do total de empregados do contrato. (média adotada pela planilha federal com base em pesquisa do IBGE)</t>
  </si>
  <si>
    <t>0,015</t>
  </si>
  <si>
    <t>15 dias de afastamento por ano, com média de incidência de 0,78% do total de empregados do contrato. (média adotada pela planilha federal com base em informações prestadas pelos empregadores, por meio da GFIP)</t>
  </si>
  <si>
    <t>0,0078</t>
  </si>
  <si>
    <t>(1 + 0,0833 + 0,1111)</t>
  </si>
  <si>
    <t>Média de 5,96 faltas anuais por motivo de doença. (média adotada pela planilha federal) JURISPRUDÊNCIA - TCU (Acórdão 1.753/2008 – Plenário)</t>
  </si>
  <si>
    <t>Média de 2,96 faltas anuais abonada por lei. JURISPRUDÊNCIA - TCU (Acórdão 1753/2008 – Plenário)</t>
  </si>
  <si>
    <t>2,96</t>
  </si>
  <si>
    <t>VI - TOTAL POR TRABALHADOR ANTES DOS IMPOSTOS</t>
  </si>
  <si>
    <t>TOTAL POR TRABALHADOR ANTES DOS IMPOSTOS</t>
  </si>
  <si>
    <t>VII - TRIBUTOS INCIDENTES SOBRE O FATURAMENTO</t>
  </si>
  <si>
    <t>VIII - TOTAL MENSAL POR TRABALHADOR</t>
  </si>
  <si>
    <t>DIVISOR: 100% - (% TOTAL DOS TRIBUTOS)</t>
  </si>
  <si>
    <t>(TOTAL POR TRABALHADOR ANTES DOS IMPOSTOS / DIVISOR)</t>
  </si>
  <si>
    <t>X - TOTAL GLOBAL</t>
  </si>
  <si>
    <t>IX - TOTAL MENSAL</t>
  </si>
  <si>
    <t>ADMINISTRAÇÃO</t>
  </si>
  <si>
    <t>A Administração proposta pelo licitante deverá contemplar os custos indiretos, o lucro e demais custos, benefícios e obrigações concedidos ou determinados na CCT e legislação vigente, não previstos na Planilha de Composição de Preços.</t>
  </si>
  <si>
    <t>Administração</t>
  </si>
  <si>
    <t>ADMINISTRAÇÃO - PERCENTUAL INCIDENTE SOBRE A REMUNERAÇÃO, ENCARGOS E INSUMOS</t>
  </si>
  <si>
    <t>V - ADMINISTRAÇÃO INCIDENTE SOBRE SUBTOTAL POR TRABALHADOR</t>
  </si>
  <si>
    <t>TOTAL ADMINISTRAÇÃO</t>
  </si>
  <si>
    <t>Incide sobre o valor das horas extras e adicional noturno a receber, estimando-se 24 dias úteis e 6 domingos/feriados por mês.</t>
  </si>
  <si>
    <t>6</t>
  </si>
  <si>
    <t>CÉLULAS PARA PREENCHIMENTO DO CONTRATANTE</t>
  </si>
  <si>
    <t>adicional recebido pelo trabalho entre 22 até as 05 horas</t>
  </si>
  <si>
    <t>ENCARGOS SOCIAIS</t>
  </si>
  <si>
    <t>ENCARGOS SOCIAIS PREVIDENCIÁRIOS E FGTS</t>
  </si>
  <si>
    <t>ADMINISTRAÇÃO POR TRABALHADOR</t>
  </si>
  <si>
    <t>INTRAJORNADA (indenizatória)</t>
  </si>
  <si>
    <t>Demais custos e benefícios previstos na CCT (como seguro de vida)</t>
  </si>
  <si>
    <t>Outros custos ou benefícios da CCT</t>
  </si>
  <si>
    <t>A intrajornada poderá ser lançada como Hora Extra, nos casos de possuir características remuneratórias, ou  como "outros custos ou benefícios da CCT", nos casos de possuir características indenizatórias</t>
  </si>
  <si>
    <t>Trabalhador não tem hora de descanso dentro da própria jornada.
A intrajornada poderá ser lançada como Hora Extra, nos casos de possuir características remuneratórias, ou  como "outros custos ou benefícios da CCT", nos casos de possuir características indenizatórias</t>
  </si>
  <si>
    <t>HORA EXTRA e INTRAJORNADA (remuneratória)</t>
  </si>
  <si>
    <t>01-  Encarregado</t>
  </si>
  <si>
    <t>02- Copeira</t>
  </si>
  <si>
    <t>03- Recepcionista</t>
  </si>
  <si>
    <t>04- ASG</t>
  </si>
  <si>
    <t>05- Jardineiro</t>
  </si>
  <si>
    <t>06- Técnico de Refrigeração</t>
  </si>
  <si>
    <t>07- Meio Oficial</t>
  </si>
  <si>
    <t>08- Oficial Bombeiro</t>
  </si>
  <si>
    <t>09- Oficial Pedreiro</t>
  </si>
  <si>
    <t>10- Eletricista</t>
  </si>
  <si>
    <t>Sindeac</t>
  </si>
  <si>
    <t>2020/2020</t>
  </si>
  <si>
    <t>Sinaenco</t>
  </si>
  <si>
    <t>2019/2020</t>
  </si>
  <si>
    <t xml:space="preserve">Cesta Basica </t>
  </si>
  <si>
    <t>Stic</t>
  </si>
  <si>
    <t>Stic/</t>
  </si>
  <si>
    <t>Custo com uniforme</t>
  </si>
  <si>
    <t>2019/2019</t>
  </si>
  <si>
    <t>O percentual da Administração proposta pelo licitante deverá ser informado com duas casas decimais, sendo vedado a utilização de três ou mais casas decimais, limitado a 7%</t>
  </si>
  <si>
    <t>DEVERÃO SER PREENCHIDOS OS CAMPOS REFERNTES Á ENCARGOS SOCIAIS, TRIBUTOS INCIDENTES SOBRE FATURAMENTO, ADMINISTRAÇÃO E DEMAIS CUSTOS,  BENEFÍCIOS PRÉVISTOS NA CCT E CUSTOS COM UNIFORME</t>
  </si>
  <si>
    <t>SINTEL/SEAC</t>
  </si>
  <si>
    <t>11- Operador de  Telemarketing 150</t>
  </si>
  <si>
    <t>12- Operador de  Telemarketing 125</t>
  </si>
  <si>
    <t>VALOR 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</si>
</sst>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&quot;R$ &quot;#,##0.00"/>
    <numFmt numFmtId="166" formatCode="0.0"/>
    <numFmt numFmtId="167" formatCode="0;[Red]0"/>
    <numFmt numFmtId="168" formatCode="00000"/>
    <numFmt numFmtId="169" formatCode="0.000000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6">
    <xf numFmtId="0" fontId="0" fillId="0" borderId="0"/>
    <xf numFmtId="164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33">
    <xf numFmtId="0" fontId="0" fillId="0" borderId="0" xfId="0"/>
    <xf numFmtId="0" fontId="10" fillId="0" borderId="0" xfId="0" applyFont="1" applyFill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2" xfId="11" applyFont="1" applyFill="1" applyBorder="1" applyAlignment="1">
      <alignment horizontal="center" vertical="center"/>
    </xf>
    <xf numFmtId="165" fontId="12" fillId="0" borderId="1" xfId="2" applyNumberFormat="1" applyFont="1" applyFill="1" applyBorder="1" applyAlignment="1">
      <alignment vertical="center"/>
    </xf>
    <xf numFmtId="0" fontId="12" fillId="0" borderId="1" xfId="16" applyFont="1" applyFill="1" applyBorder="1" applyAlignment="1">
      <alignment horizontal="center" vertical="center"/>
    </xf>
    <xf numFmtId="10" fontId="12" fillId="0" borderId="1" xfId="16" applyNumberFormat="1" applyFont="1" applyFill="1" applyBorder="1" applyAlignment="1">
      <alignment horizontal="center" vertical="center"/>
    </xf>
    <xf numFmtId="165" fontId="12" fillId="0" borderId="1" xfId="4" applyNumberFormat="1" applyFont="1" applyFill="1" applyBorder="1" applyAlignment="1">
      <alignment horizontal="right" vertical="center"/>
    </xf>
    <xf numFmtId="0" fontId="13" fillId="0" borderId="1" xfId="16" applyFont="1" applyFill="1" applyBorder="1" applyAlignment="1">
      <alignment vertical="center"/>
    </xf>
    <xf numFmtId="10" fontId="13" fillId="0" borderId="1" xfId="16" applyNumberFormat="1" applyFont="1" applyFill="1" applyBorder="1" applyAlignment="1">
      <alignment horizontal="center" vertical="center"/>
    </xf>
    <xf numFmtId="165" fontId="13" fillId="0" borderId="1" xfId="16" applyNumberFormat="1" applyFont="1" applyFill="1" applyBorder="1" applyAlignment="1">
      <alignment horizontal="center" vertical="center"/>
    </xf>
    <xf numFmtId="0" fontId="13" fillId="0" borderId="1" xfId="17" applyFont="1" applyFill="1" applyBorder="1" applyAlignment="1">
      <alignment vertical="center"/>
    </xf>
    <xf numFmtId="10" fontId="13" fillId="0" borderId="1" xfId="17" applyNumberFormat="1" applyFont="1" applyFill="1" applyBorder="1" applyAlignment="1">
      <alignment horizontal="center" vertical="center"/>
    </xf>
    <xf numFmtId="165" fontId="13" fillId="0" borderId="1" xfId="5" applyNumberFormat="1" applyFont="1" applyFill="1" applyBorder="1" applyAlignment="1">
      <alignment horizontal="center" vertical="center"/>
    </xf>
    <xf numFmtId="10" fontId="12" fillId="0" borderId="1" xfId="25" applyNumberFormat="1" applyFont="1" applyFill="1" applyBorder="1" applyAlignment="1">
      <alignment horizontal="center" vertical="center"/>
    </xf>
    <xf numFmtId="0" fontId="13" fillId="0" borderId="1" xfId="18" applyFont="1" applyFill="1" applyBorder="1" applyAlignment="1">
      <alignment vertical="center"/>
    </xf>
    <xf numFmtId="10" fontId="13" fillId="0" borderId="1" xfId="18" applyNumberFormat="1" applyFont="1" applyFill="1" applyBorder="1" applyAlignment="1">
      <alignment horizontal="center" vertical="center"/>
    </xf>
    <xf numFmtId="165" fontId="13" fillId="0" borderId="1" xfId="18" applyNumberFormat="1" applyFont="1" applyFill="1" applyBorder="1" applyAlignment="1">
      <alignment horizontal="center" vertical="center"/>
    </xf>
    <xf numFmtId="0" fontId="12" fillId="0" borderId="1" xfId="19" applyFont="1" applyFill="1" applyBorder="1" applyAlignment="1">
      <alignment vertical="center" wrapText="1"/>
    </xf>
    <xf numFmtId="0" fontId="13" fillId="0" borderId="1" xfId="19" applyFont="1" applyFill="1" applyBorder="1" applyAlignment="1">
      <alignment vertical="center"/>
    </xf>
    <xf numFmtId="10" fontId="13" fillId="0" borderId="1" xfId="19" applyNumberFormat="1" applyFont="1" applyFill="1" applyBorder="1" applyAlignment="1">
      <alignment horizontal="center" vertical="center"/>
    </xf>
    <xf numFmtId="165" fontId="13" fillId="0" borderId="1" xfId="19" applyNumberFormat="1" applyFont="1" applyFill="1" applyBorder="1" applyAlignment="1">
      <alignment horizontal="center" vertical="center"/>
    </xf>
    <xf numFmtId="0" fontId="12" fillId="0" borderId="1" xfId="11" applyFont="1" applyFill="1" applyBorder="1" applyAlignment="1">
      <alignment horizontal="center" vertical="center"/>
    </xf>
    <xf numFmtId="165" fontId="12" fillId="0" borderId="1" xfId="3" applyNumberFormat="1" applyFont="1" applyFill="1" applyBorder="1" applyAlignment="1">
      <alignment vertical="center"/>
    </xf>
    <xf numFmtId="0" fontId="12" fillId="0" borderId="3" xfId="22" applyFont="1" applyFill="1" applyBorder="1" applyAlignment="1">
      <alignment vertical="center"/>
    </xf>
    <xf numFmtId="10" fontId="12" fillId="0" borderId="1" xfId="22" applyNumberFormat="1" applyFont="1" applyFill="1" applyBorder="1" applyAlignment="1">
      <alignment horizontal="center" vertical="center"/>
    </xf>
    <xf numFmtId="165" fontId="12" fillId="0" borderId="1" xfId="10" applyNumberFormat="1" applyFont="1" applyFill="1" applyBorder="1" applyAlignment="1">
      <alignment horizontal="right" vertical="center"/>
    </xf>
    <xf numFmtId="10" fontId="13" fillId="0" borderId="1" xfId="22" applyNumberFormat="1" applyFont="1" applyFill="1" applyBorder="1" applyAlignment="1">
      <alignment horizontal="center" vertical="center"/>
    </xf>
    <xf numFmtId="0" fontId="12" fillId="0" borderId="4" xfId="22" applyFont="1" applyFill="1" applyBorder="1" applyAlignment="1">
      <alignment horizontal="center" vertical="center"/>
    </xf>
    <xf numFmtId="0" fontId="12" fillId="0" borderId="5" xfId="22" applyFont="1" applyFill="1" applyBorder="1" applyAlignment="1">
      <alignment horizontal="center" vertical="center"/>
    </xf>
    <xf numFmtId="0" fontId="12" fillId="0" borderId="6" xfId="22" applyFont="1" applyFill="1" applyBorder="1" applyAlignment="1">
      <alignment horizontal="center" vertical="center"/>
    </xf>
    <xf numFmtId="165" fontId="13" fillId="0" borderId="1" xfId="3" applyNumberFormat="1" applyFont="1" applyFill="1" applyBorder="1" applyAlignment="1">
      <alignment horizontal="center" vertical="center"/>
    </xf>
    <xf numFmtId="165" fontId="13" fillId="0" borderId="1" xfId="22" applyNumberFormat="1" applyFont="1" applyFill="1" applyBorder="1" applyAlignment="1">
      <alignment horizontal="center" vertical="center"/>
    </xf>
    <xf numFmtId="165" fontId="13" fillId="0" borderId="1" xfId="2" applyNumberFormat="1" applyFont="1" applyFill="1" applyBorder="1" applyAlignment="1">
      <alignment horizontal="center" vertical="center"/>
    </xf>
    <xf numFmtId="0" fontId="12" fillId="0" borderId="1" xfId="19" applyFont="1" applyFill="1" applyBorder="1" applyAlignment="1">
      <alignment horizontal="center" vertical="center" wrapText="1"/>
    </xf>
    <xf numFmtId="10" fontId="12" fillId="0" borderId="1" xfId="19" applyNumberFormat="1" applyFont="1" applyFill="1" applyBorder="1" applyAlignment="1">
      <alignment horizontal="center" vertical="center" wrapText="1"/>
    </xf>
    <xf numFmtId="165" fontId="12" fillId="0" borderId="1" xfId="4" applyNumberFormat="1" applyFont="1" applyFill="1" applyBorder="1" applyAlignment="1">
      <alignment horizontal="right" vertical="center" wrapText="1"/>
    </xf>
    <xf numFmtId="10" fontId="12" fillId="0" borderId="1" xfId="16" applyNumberFormat="1" applyFont="1" applyFill="1" applyBorder="1" applyAlignment="1">
      <alignment horizontal="left" vertical="center"/>
    </xf>
    <xf numFmtId="10" fontId="12" fillId="0" borderId="1" xfId="25" applyNumberFormat="1" applyFont="1" applyFill="1" applyBorder="1" applyAlignment="1">
      <alignment horizontal="left" vertical="center"/>
    </xf>
    <xf numFmtId="165" fontId="12" fillId="0" borderId="2" xfId="11" applyNumberFormat="1" applyFont="1" applyFill="1" applyBorder="1" applyAlignment="1">
      <alignment vertical="center"/>
    </xf>
    <xf numFmtId="165" fontId="12" fillId="0" borderId="2" xfId="19" applyNumberFormat="1" applyFont="1" applyFill="1" applyBorder="1" applyAlignment="1">
      <alignment vertical="center"/>
    </xf>
    <xf numFmtId="0" fontId="12" fillId="0" borderId="3" xfId="11" applyFont="1" applyFill="1" applyBorder="1" applyAlignment="1">
      <alignment vertical="center"/>
    </xf>
    <xf numFmtId="0" fontId="12" fillId="0" borderId="7" xfId="11" applyFont="1" applyFill="1" applyBorder="1" applyAlignment="1">
      <alignment vertical="center"/>
    </xf>
    <xf numFmtId="0" fontId="12" fillId="0" borderId="3" xfId="19" applyFont="1" applyFill="1" applyBorder="1" applyAlignment="1">
      <alignment vertical="center"/>
    </xf>
    <xf numFmtId="0" fontId="12" fillId="0" borderId="7" xfId="19" applyFont="1" applyFill="1" applyBorder="1" applyAlignment="1">
      <alignment vertical="center"/>
    </xf>
    <xf numFmtId="0" fontId="12" fillId="0" borderId="2" xfId="11" applyFont="1" applyFill="1" applyBorder="1" applyAlignment="1">
      <alignment vertical="center"/>
    </xf>
    <xf numFmtId="0" fontId="13" fillId="0" borderId="3" xfId="11" applyFont="1" applyFill="1" applyBorder="1" applyAlignment="1">
      <alignment vertical="center"/>
    </xf>
    <xf numFmtId="0" fontId="13" fillId="0" borderId="7" xfId="11" applyFont="1" applyFill="1" applyBorder="1" applyAlignment="1">
      <alignment vertical="center"/>
    </xf>
    <xf numFmtId="0" fontId="13" fillId="0" borderId="2" xfId="11" applyFont="1" applyFill="1" applyBorder="1" applyAlignment="1">
      <alignment vertical="center"/>
    </xf>
    <xf numFmtId="0" fontId="13" fillId="0" borderId="3" xfId="19" applyFont="1" applyFill="1" applyBorder="1" applyAlignment="1">
      <alignment vertical="center"/>
    </xf>
    <xf numFmtId="0" fontId="13" fillId="0" borderId="7" xfId="19" applyFont="1" applyFill="1" applyBorder="1" applyAlignment="1">
      <alignment vertical="center"/>
    </xf>
    <xf numFmtId="0" fontId="13" fillId="0" borderId="2" xfId="19" applyFont="1" applyFill="1" applyBorder="1" applyAlignment="1">
      <alignment vertical="center"/>
    </xf>
    <xf numFmtId="49" fontId="12" fillId="0" borderId="3" xfId="12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10" fontId="14" fillId="0" borderId="0" xfId="0" applyNumberFormat="1" applyFont="1" applyFill="1" applyBorder="1" applyAlignment="1">
      <alignment horizontal="center" vertical="center" wrapText="1"/>
    </xf>
    <xf numFmtId="10" fontId="10" fillId="0" borderId="0" xfId="0" applyNumberFormat="1" applyFont="1" applyFill="1" applyBorder="1" applyAlignment="1">
      <alignment horizontal="center" vertical="center" wrapText="1"/>
    </xf>
    <xf numFmtId="10" fontId="12" fillId="0" borderId="4" xfId="17" applyNumberFormat="1" applyFont="1" applyFill="1" applyBorder="1" applyAlignment="1">
      <alignment horizontal="center" vertical="center" wrapText="1"/>
    </xf>
    <xf numFmtId="10" fontId="10" fillId="0" borderId="6" xfId="0" applyNumberFormat="1" applyFont="1" applyFill="1" applyBorder="1" applyAlignment="1">
      <alignment horizontal="center" vertical="center" wrapText="1"/>
    </xf>
    <xf numFmtId="10" fontId="12" fillId="0" borderId="4" xfId="25" applyNumberFormat="1" applyFont="1" applyFill="1" applyBorder="1" applyAlignment="1">
      <alignment horizontal="center" vertical="center" wrapText="1"/>
    </xf>
    <xf numFmtId="10" fontId="10" fillId="0" borderId="4" xfId="0" applyNumberFormat="1" applyFont="1" applyFill="1" applyBorder="1" applyAlignment="1">
      <alignment horizontal="center" vertical="center" wrapText="1"/>
    </xf>
    <xf numFmtId="10" fontId="10" fillId="0" borderId="5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165" fontId="10" fillId="0" borderId="0" xfId="0" applyNumberFormat="1" applyFont="1" applyFill="1" applyAlignment="1">
      <alignment vertical="center"/>
    </xf>
    <xf numFmtId="165" fontId="11" fillId="0" borderId="2" xfId="0" applyNumberFormat="1" applyFont="1" applyFill="1" applyBorder="1" applyAlignment="1">
      <alignment horizontal="center" vertical="center"/>
    </xf>
    <xf numFmtId="165" fontId="12" fillId="0" borderId="1" xfId="12" applyNumberFormat="1" applyFont="1" applyFill="1" applyBorder="1" applyAlignment="1">
      <alignment vertical="center"/>
    </xf>
    <xf numFmtId="0" fontId="12" fillId="0" borderId="3" xfId="12" applyNumberFormat="1" applyFont="1" applyFill="1" applyBorder="1" applyAlignment="1">
      <alignment vertical="center"/>
    </xf>
    <xf numFmtId="9" fontId="12" fillId="0" borderId="3" xfId="12" applyNumberFormat="1" applyFont="1" applyFill="1" applyBorder="1" applyAlignment="1">
      <alignment vertical="center"/>
    </xf>
    <xf numFmtId="10" fontId="11" fillId="0" borderId="2" xfId="23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165" fontId="11" fillId="0" borderId="1" xfId="0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10" fontId="11" fillId="0" borderId="4" xfId="23" applyNumberFormat="1" applyFont="1" applyFill="1" applyBorder="1" applyAlignment="1">
      <alignment horizontal="center" vertical="center" wrapText="1"/>
    </xf>
    <xf numFmtId="165" fontId="11" fillId="0" borderId="4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10" fontId="11" fillId="0" borderId="6" xfId="23" applyNumberFormat="1" applyFont="1" applyFill="1" applyBorder="1" applyAlignment="1">
      <alignment horizontal="center" vertical="center" wrapText="1"/>
    </xf>
    <xf numFmtId="165" fontId="11" fillId="0" borderId="6" xfId="0" applyNumberFormat="1" applyFont="1" applyFill="1" applyBorder="1" applyAlignment="1">
      <alignment horizontal="center" vertical="center"/>
    </xf>
    <xf numFmtId="0" fontId="12" fillId="0" borderId="8" xfId="17" applyFont="1" applyFill="1" applyBorder="1" applyAlignment="1">
      <alignment vertical="center" wrapText="1"/>
    </xf>
    <xf numFmtId="0" fontId="12" fillId="0" borderId="11" xfId="17" applyFont="1" applyFill="1" applyBorder="1" applyAlignment="1">
      <alignment vertical="center" wrapText="1"/>
    </xf>
    <xf numFmtId="0" fontId="12" fillId="0" borderId="8" xfId="18" applyFont="1" applyFill="1" applyBorder="1" applyAlignment="1">
      <alignment vertical="center" wrapText="1"/>
    </xf>
    <xf numFmtId="0" fontId="12" fillId="0" borderId="11" xfId="18" applyFont="1" applyFill="1" applyBorder="1" applyAlignment="1">
      <alignment vertical="center" wrapText="1"/>
    </xf>
    <xf numFmtId="49" fontId="12" fillId="0" borderId="8" xfId="12" applyNumberFormat="1" applyFont="1" applyFill="1" applyBorder="1" applyAlignment="1">
      <alignment horizontal="left" vertical="center"/>
    </xf>
    <xf numFmtId="49" fontId="12" fillId="0" borderId="11" xfId="12" applyNumberFormat="1" applyFont="1" applyFill="1" applyBorder="1" applyAlignment="1">
      <alignment horizontal="left" vertical="center"/>
    </xf>
    <xf numFmtId="49" fontId="12" fillId="0" borderId="8" xfId="12" applyNumberFormat="1" applyFont="1" applyFill="1" applyBorder="1" applyAlignment="1">
      <alignment horizontal="left" vertical="center" wrapText="1"/>
    </xf>
    <xf numFmtId="49" fontId="12" fillId="0" borderId="11" xfId="12" applyNumberFormat="1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 wrapText="1"/>
    </xf>
    <xf numFmtId="165" fontId="10" fillId="0" borderId="6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vertical="center"/>
    </xf>
    <xf numFmtId="49" fontId="10" fillId="0" borderId="2" xfId="0" applyNumberFormat="1" applyFont="1" applyFill="1" applyBorder="1" applyAlignment="1">
      <alignment vertical="center"/>
    </xf>
    <xf numFmtId="165" fontId="13" fillId="0" borderId="1" xfId="11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3" fillId="0" borderId="1" xfId="16" applyFont="1" applyFill="1" applyBorder="1" applyAlignment="1">
      <alignment horizontal="center" vertical="center"/>
    </xf>
    <xf numFmtId="0" fontId="13" fillId="0" borderId="3" xfId="12" applyFont="1" applyFill="1" applyBorder="1" applyAlignment="1">
      <alignment vertical="center"/>
    </xf>
    <xf numFmtId="0" fontId="13" fillId="0" borderId="7" xfId="12" applyFont="1" applyFill="1" applyBorder="1" applyAlignment="1">
      <alignment vertical="center"/>
    </xf>
    <xf numFmtId="0" fontId="13" fillId="0" borderId="1" xfId="12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/>
    </xf>
    <xf numFmtId="0" fontId="13" fillId="0" borderId="1" xfId="22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 wrapText="1"/>
    </xf>
    <xf numFmtId="49" fontId="15" fillId="0" borderId="0" xfId="0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49" fontId="14" fillId="0" borderId="0" xfId="0" applyNumberFormat="1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5" fillId="0" borderId="4" xfId="0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49" fontId="16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9" fontId="15" fillId="0" borderId="4" xfId="0" quotePrefix="1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49" fontId="10" fillId="0" borderId="0" xfId="0" applyNumberFormat="1" applyFont="1" applyFill="1" applyAlignment="1">
      <alignment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15" fillId="0" borderId="6" xfId="0" quotePrefix="1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vertical="center" wrapText="1"/>
    </xf>
    <xf numFmtId="49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10" fontId="11" fillId="0" borderId="1" xfId="23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vertical="center" wrapText="1"/>
    </xf>
    <xf numFmtId="49" fontId="10" fillId="0" borderId="4" xfId="0" applyNumberFormat="1" applyFont="1" applyFill="1" applyBorder="1" applyAlignment="1">
      <alignment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top" wrapText="1"/>
    </xf>
    <xf numFmtId="0" fontId="10" fillId="0" borderId="5" xfId="0" applyFont="1" applyFill="1" applyBorder="1" applyAlignment="1">
      <alignment horizontal="left" vertical="center" wrapText="1"/>
    </xf>
    <xf numFmtId="10" fontId="10" fillId="0" borderId="14" xfId="0" applyNumberFormat="1" applyFont="1" applyFill="1" applyBorder="1" applyAlignment="1">
      <alignment horizontal="center" vertical="center" wrapText="1"/>
    </xf>
    <xf numFmtId="0" fontId="12" fillId="0" borderId="1" xfId="12" quotePrefix="1" applyFont="1" applyFill="1" applyBorder="1" applyAlignment="1">
      <alignment horizontal="center" vertical="center"/>
    </xf>
    <xf numFmtId="165" fontId="11" fillId="0" borderId="4" xfId="0" quotePrefix="1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vertical="center"/>
    </xf>
    <xf numFmtId="1" fontId="10" fillId="0" borderId="6" xfId="0" applyNumberFormat="1" applyFont="1" applyFill="1" applyBorder="1" applyAlignment="1">
      <alignment horizontal="center" vertical="center" wrapText="1"/>
    </xf>
    <xf numFmtId="1" fontId="12" fillId="0" borderId="1" xfId="11" applyNumberFormat="1" applyFont="1" applyFill="1" applyBorder="1" applyAlignment="1">
      <alignment horizontal="center" vertical="center"/>
    </xf>
    <xf numFmtId="0" fontId="13" fillId="0" borderId="1" xfId="11" applyFont="1" applyFill="1" applyBorder="1" applyAlignment="1">
      <alignment horizontal="center" vertical="center"/>
    </xf>
    <xf numFmtId="0" fontId="12" fillId="0" borderId="1" xfId="17" applyFont="1" applyFill="1" applyBorder="1" applyAlignment="1">
      <alignment horizontal="center" vertical="center"/>
    </xf>
    <xf numFmtId="0" fontId="12" fillId="0" borderId="1" xfId="18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7" fillId="0" borderId="0" xfId="11" applyFont="1"/>
    <xf numFmtId="3" fontId="7" fillId="0" borderId="1" xfId="11" applyNumberFormat="1" applyFont="1" applyBorder="1" applyAlignment="1">
      <alignment horizontal="center" vertical="center" wrapText="1"/>
    </xf>
    <xf numFmtId="165" fontId="7" fillId="0" borderId="1" xfId="11" applyNumberFormat="1" applyFont="1" applyBorder="1" applyAlignment="1">
      <alignment vertical="center" wrapText="1"/>
    </xf>
    <xf numFmtId="165" fontId="7" fillId="0" borderId="4" xfId="11" applyNumberFormat="1" applyFont="1" applyBorder="1" applyAlignment="1">
      <alignment horizontal="center" vertical="center" wrapText="1"/>
    </xf>
    <xf numFmtId="0" fontId="7" fillId="0" borderId="4" xfId="11" applyFont="1" applyBorder="1" applyAlignment="1">
      <alignment horizontal="center" vertical="center" wrapText="1"/>
    </xf>
    <xf numFmtId="0" fontId="7" fillId="0" borderId="1" xfId="11" applyFont="1" applyBorder="1" applyAlignment="1">
      <alignment horizontal="left" vertical="center" wrapText="1"/>
    </xf>
    <xf numFmtId="165" fontId="7" fillId="0" borderId="1" xfId="11" applyNumberFormat="1" applyFont="1" applyBorder="1" applyAlignment="1">
      <alignment horizontal="right"/>
    </xf>
    <xf numFmtId="165" fontId="7" fillId="0" borderId="1" xfId="11" applyNumberFormat="1" applyFont="1" applyBorder="1"/>
    <xf numFmtId="0" fontId="8" fillId="0" borderId="1" xfId="11" applyFont="1" applyBorder="1" applyAlignment="1">
      <alignment horizontal="center"/>
    </xf>
    <xf numFmtId="3" fontId="7" fillId="0" borderId="1" xfId="11" applyNumberFormat="1" applyFont="1" applyBorder="1" applyAlignment="1">
      <alignment horizontal="center"/>
    </xf>
    <xf numFmtId="0" fontId="7" fillId="0" borderId="1" xfId="11" applyFont="1" applyFill="1" applyBorder="1" applyAlignment="1">
      <alignment horizontal="left" vertical="center"/>
    </xf>
    <xf numFmtId="0" fontId="7" fillId="0" borderId="1" xfId="16" applyFont="1" applyBorder="1" applyAlignment="1">
      <alignment horizontal="center"/>
    </xf>
    <xf numFmtId="0" fontId="7" fillId="0" borderId="1" xfId="11" applyFont="1" applyFill="1" applyBorder="1" applyAlignment="1">
      <alignment horizontal="left" vertical="center" wrapText="1"/>
    </xf>
    <xf numFmtId="14" fontId="7" fillId="0" borderId="1" xfId="11" applyNumberFormat="1" applyFont="1" applyFill="1" applyBorder="1" applyAlignment="1">
      <alignment horizontal="left" vertical="center"/>
    </xf>
    <xf numFmtId="49" fontId="7" fillId="0" borderId="1" xfId="11" applyNumberFormat="1" applyFont="1" applyFill="1" applyBorder="1" applyAlignment="1">
      <alignment horizontal="left" vertical="center"/>
    </xf>
    <xf numFmtId="167" fontId="8" fillId="0" borderId="1" xfId="11" applyNumberFormat="1" applyFont="1" applyFill="1" applyBorder="1" applyAlignment="1">
      <alignment horizontal="left" vertical="center"/>
    </xf>
    <xf numFmtId="3" fontId="7" fillId="0" borderId="1" xfId="11" applyNumberFormat="1" applyFont="1" applyFill="1" applyBorder="1" applyAlignment="1">
      <alignment horizontal="left" vertical="center"/>
    </xf>
    <xf numFmtId="4" fontId="7" fillId="0" borderId="1" xfId="11" applyNumberFormat="1" applyFont="1" applyFill="1" applyBorder="1" applyAlignment="1">
      <alignment horizontal="left" vertical="center"/>
    </xf>
    <xf numFmtId="168" fontId="7" fillId="0" borderId="1" xfId="11" applyNumberFormat="1" applyFont="1" applyFill="1" applyBorder="1" applyAlignment="1">
      <alignment horizontal="left" vertical="center"/>
    </xf>
    <xf numFmtId="0" fontId="7" fillId="0" borderId="1" xfId="11" applyFont="1" applyBorder="1" applyAlignment="1">
      <alignment horizontal="left"/>
    </xf>
    <xf numFmtId="0" fontId="7" fillId="0" borderId="1" xfId="11" applyFont="1" applyBorder="1"/>
    <xf numFmtId="0" fontId="7" fillId="0" borderId="1" xfId="11" applyFont="1" applyFill="1" applyBorder="1"/>
    <xf numFmtId="0" fontId="7" fillId="0" borderId="0" xfId="11" applyFont="1" applyBorder="1" applyAlignment="1">
      <alignment horizontal="left"/>
    </xf>
    <xf numFmtId="0" fontId="7" fillId="0" borderId="0" xfId="11" applyFont="1" applyBorder="1"/>
    <xf numFmtId="165" fontId="7" fillId="0" borderId="0" xfId="11" applyNumberFormat="1" applyFont="1" applyBorder="1"/>
    <xf numFmtId="3" fontId="7" fillId="0" borderId="0" xfId="11" applyNumberFormat="1" applyFont="1" applyBorder="1"/>
    <xf numFmtId="0" fontId="7" fillId="0" borderId="0" xfId="11" applyFont="1" applyAlignment="1">
      <alignment horizontal="center"/>
    </xf>
    <xf numFmtId="0" fontId="7" fillId="0" borderId="0" xfId="11" applyFont="1" applyBorder="1" applyAlignment="1">
      <alignment horizontal="center"/>
    </xf>
    <xf numFmtId="0" fontId="7" fillId="0" borderId="0" xfId="11" applyNumberFormat="1" applyFont="1" applyAlignment="1">
      <alignment horizontal="left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/>
    </xf>
    <xf numFmtId="0" fontId="12" fillId="0" borderId="0" xfId="13" applyFont="1" applyFill="1" applyBorder="1" applyAlignment="1">
      <alignment horizontal="center" vertical="top"/>
    </xf>
    <xf numFmtId="165" fontId="10" fillId="0" borderId="0" xfId="0" applyNumberFormat="1" applyFont="1" applyFill="1" applyBorder="1" applyAlignment="1">
      <alignment horizontal="right" vertical="top" wrapText="1"/>
    </xf>
    <xf numFmtId="165" fontId="10" fillId="0" borderId="0" xfId="0" applyNumberFormat="1" applyFont="1" applyFill="1" applyAlignment="1">
      <alignment vertical="top" wrapText="1"/>
    </xf>
    <xf numFmtId="0" fontId="0" fillId="0" borderId="0" xfId="0" applyAlignment="1">
      <alignment vertical="top"/>
    </xf>
    <xf numFmtId="0" fontId="17" fillId="0" borderId="0" xfId="0" applyFont="1" applyFill="1" applyAlignment="1">
      <alignment vertical="center"/>
    </xf>
    <xf numFmtId="3" fontId="17" fillId="0" borderId="0" xfId="0" applyNumberFormat="1" applyFont="1" applyFill="1" applyBorder="1" applyAlignment="1">
      <alignment horizontal="left" vertical="center" wrapText="1"/>
    </xf>
    <xf numFmtId="0" fontId="18" fillId="0" borderId="0" xfId="13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top" wrapText="1"/>
    </xf>
    <xf numFmtId="165" fontId="17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vertical="center"/>
    </xf>
    <xf numFmtId="3" fontId="15" fillId="0" borderId="0" xfId="0" applyNumberFormat="1" applyFont="1" applyFill="1" applyBorder="1" applyAlignment="1">
      <alignment horizontal="left" vertical="center" wrapText="1"/>
    </xf>
    <xf numFmtId="165" fontId="15" fillId="0" borderId="0" xfId="0" applyNumberFormat="1" applyFont="1" applyFill="1" applyBorder="1" applyAlignment="1">
      <alignment horizontal="left" vertical="center" wrapText="1"/>
    </xf>
    <xf numFmtId="165" fontId="15" fillId="0" borderId="0" xfId="0" applyNumberFormat="1" applyFont="1" applyFill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9" fillId="5" borderId="3" xfId="16" applyFont="1" applyFill="1" applyBorder="1" applyAlignment="1">
      <alignment vertical="center"/>
    </xf>
    <xf numFmtId="0" fontId="19" fillId="5" borderId="3" xfId="22" applyFont="1" applyFill="1" applyBorder="1" applyAlignment="1">
      <alignment vertical="center"/>
    </xf>
    <xf numFmtId="10" fontId="19" fillId="5" borderId="1" xfId="22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3" fillId="0" borderId="8" xfId="11" applyFont="1" applyFill="1" applyBorder="1" applyAlignment="1">
      <alignment vertical="center"/>
    </xf>
    <xf numFmtId="0" fontId="13" fillId="0" borderId="11" xfId="11" applyFont="1" applyFill="1" applyBorder="1" applyAlignment="1">
      <alignment vertical="center"/>
    </xf>
    <xf numFmtId="0" fontId="12" fillId="0" borderId="1" xfId="11" applyFont="1" applyFill="1" applyBorder="1" applyAlignment="1">
      <alignment vertical="center"/>
    </xf>
    <xf numFmtId="0" fontId="0" fillId="0" borderId="0" xfId="0" applyAlignment="1">
      <alignment horizontal="left"/>
    </xf>
    <xf numFmtId="0" fontId="20" fillId="0" borderId="1" xfId="22" applyFont="1" applyFill="1" applyBorder="1" applyAlignment="1">
      <alignment vertical="center"/>
    </xf>
    <xf numFmtId="10" fontId="20" fillId="0" borderId="1" xfId="22" applyNumberFormat="1" applyFont="1" applyFill="1" applyBorder="1" applyAlignment="1">
      <alignment horizontal="center" vertical="center"/>
    </xf>
    <xf numFmtId="0" fontId="19" fillId="0" borderId="0" xfId="16" applyFont="1" applyFill="1" applyBorder="1" applyAlignment="1">
      <alignment vertical="center"/>
    </xf>
    <xf numFmtId="165" fontId="16" fillId="0" borderId="0" xfId="23" applyNumberFormat="1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169" fontId="10" fillId="0" borderId="6" xfId="0" applyNumberFormat="1" applyFont="1" applyFill="1" applyBorder="1" applyAlignment="1">
      <alignment horizontal="center" vertical="center" wrapText="1"/>
    </xf>
    <xf numFmtId="10" fontId="10" fillId="0" borderId="8" xfId="0" applyNumberFormat="1" applyFont="1" applyFill="1" applyBorder="1" applyAlignment="1">
      <alignment horizontal="center" vertical="center" wrapText="1"/>
    </xf>
    <xf numFmtId="10" fontId="10" fillId="0" borderId="11" xfId="0" applyNumberFormat="1" applyFont="1" applyFill="1" applyBorder="1" applyAlignment="1">
      <alignment horizontal="center" vertical="center" wrapText="1"/>
    </xf>
    <xf numFmtId="10" fontId="21" fillId="0" borderId="1" xfId="23" applyNumberFormat="1" applyFont="1" applyFill="1" applyBorder="1" applyAlignment="1">
      <alignment horizontal="center" vertical="center"/>
    </xf>
    <xf numFmtId="165" fontId="21" fillId="0" borderId="1" xfId="0" applyNumberFormat="1" applyFont="1" applyFill="1" applyBorder="1" applyAlignment="1">
      <alignment horizontal="center" vertical="center"/>
    </xf>
    <xf numFmtId="0" fontId="13" fillId="0" borderId="2" xfId="22" applyFont="1" applyFill="1" applyBorder="1" applyAlignment="1">
      <alignment horizontal="center" vertical="center"/>
    </xf>
    <xf numFmtId="10" fontId="21" fillId="0" borderId="2" xfId="23" applyNumberFormat="1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vertical="center"/>
    </xf>
    <xf numFmtId="10" fontId="20" fillId="0" borderId="0" xfId="22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2" borderId="1" xfId="0" applyNumberForma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2" fillId="0" borderId="0" xfId="13" applyFont="1" applyFill="1" applyBorder="1" applyAlignment="1">
      <alignment vertical="center" wrapText="1"/>
    </xf>
    <xf numFmtId="0" fontId="12" fillId="0" borderId="0" xfId="13" applyFont="1" applyFill="1" applyBorder="1" applyAlignment="1">
      <alignment horizontal="center" vertical="center" wrapText="1"/>
    </xf>
    <xf numFmtId="49" fontId="12" fillId="6" borderId="1" xfId="13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0" fontId="12" fillId="0" borderId="3" xfId="13" applyFont="1" applyFill="1" applyBorder="1" applyAlignment="1">
      <alignment vertical="center"/>
    </xf>
    <xf numFmtId="0" fontId="12" fillId="6" borderId="1" xfId="13" applyFont="1" applyFill="1" applyBorder="1" applyAlignment="1">
      <alignment horizontal="center" vertical="center"/>
    </xf>
    <xf numFmtId="17" fontId="10" fillId="6" borderId="1" xfId="0" applyNumberFormat="1" applyFont="1" applyFill="1" applyBorder="1" applyAlignment="1">
      <alignment horizontal="center" vertical="center" wrapText="1"/>
    </xf>
    <xf numFmtId="165" fontId="12" fillId="6" borderId="1" xfId="1" applyNumberFormat="1" applyFont="1" applyFill="1" applyBorder="1" applyAlignment="1">
      <alignment horizontal="left" vertical="center"/>
    </xf>
    <xf numFmtId="165" fontId="10" fillId="6" borderId="1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center"/>
    </xf>
    <xf numFmtId="9" fontId="10" fillId="6" borderId="1" xfId="23" applyFont="1" applyFill="1" applyBorder="1" applyAlignment="1">
      <alignment horizontal="center" vertical="center" wrapText="1"/>
    </xf>
    <xf numFmtId="0" fontId="12" fillId="0" borderId="3" xfId="17" applyFont="1" applyFill="1" applyBorder="1" applyAlignment="1">
      <alignment vertical="center"/>
    </xf>
    <xf numFmtId="10" fontId="12" fillId="6" borderId="1" xfId="17" applyNumberFormat="1" applyFont="1" applyFill="1" applyBorder="1" applyAlignment="1">
      <alignment horizontal="center" vertical="center" wrapText="1"/>
    </xf>
    <xf numFmtId="165" fontId="4" fillId="6" borderId="1" xfId="0" applyNumberFormat="1" applyFont="1" applyFill="1" applyBorder="1" applyAlignment="1">
      <alignment horizontal="right" vertical="center" wrapText="1"/>
    </xf>
    <xf numFmtId="165" fontId="10" fillId="0" borderId="1" xfId="0" applyNumberFormat="1" applyFont="1" applyFill="1" applyBorder="1" applyAlignment="1">
      <alignment horizontal="right" vertical="center" wrapText="1"/>
    </xf>
    <xf numFmtId="1" fontId="10" fillId="6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/>
    </xf>
    <xf numFmtId="0" fontId="12" fillId="0" borderId="3" xfId="18" applyFont="1" applyFill="1" applyBorder="1" applyAlignment="1">
      <alignment vertical="center"/>
    </xf>
    <xf numFmtId="10" fontId="12" fillId="6" borderId="1" xfId="25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165" fontId="10" fillId="0" borderId="1" xfId="0" applyNumberFormat="1" applyFont="1" applyFill="1" applyBorder="1" applyAlignment="1">
      <alignment horizontal="left" vertical="center"/>
    </xf>
    <xf numFmtId="0" fontId="12" fillId="6" borderId="3" xfId="16" applyFont="1" applyFill="1" applyBorder="1" applyAlignment="1">
      <alignment vertical="center"/>
    </xf>
    <xf numFmtId="10" fontId="12" fillId="6" borderId="1" xfId="16" applyNumberFormat="1" applyFont="1" applyFill="1" applyBorder="1" applyAlignment="1">
      <alignment horizontal="center" vertical="center"/>
    </xf>
    <xf numFmtId="0" fontId="12" fillId="0" borderId="3" xfId="16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5" fillId="7" borderId="0" xfId="0" applyFont="1" applyFill="1" applyAlignment="1">
      <alignment vertical="center"/>
    </xf>
    <xf numFmtId="0" fontId="10" fillId="7" borderId="0" xfId="0" applyFont="1" applyFill="1" applyAlignment="1">
      <alignment vertical="center"/>
    </xf>
    <xf numFmtId="1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vertical="center" wrapText="1"/>
    </xf>
    <xf numFmtId="165" fontId="10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right" vertical="center" wrapText="1"/>
    </xf>
    <xf numFmtId="0" fontId="12" fillId="0" borderId="0" xfId="13" applyFont="1" applyFill="1" applyBorder="1" applyAlignment="1">
      <alignment vertical="center"/>
    </xf>
    <xf numFmtId="0" fontId="12" fillId="0" borderId="0" xfId="13" applyFont="1" applyFill="1" applyBorder="1" applyAlignment="1">
      <alignment horizontal="center" vertical="center"/>
    </xf>
    <xf numFmtId="165" fontId="10" fillId="0" borderId="0" xfId="0" applyNumberFormat="1" applyFont="1" applyFill="1" applyAlignment="1">
      <alignment vertical="center" wrapText="1"/>
    </xf>
    <xf numFmtId="49" fontId="10" fillId="6" borderId="1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24" fillId="6" borderId="1" xfId="0" applyNumberFormat="1" applyFont="1" applyFill="1" applyBorder="1" applyAlignment="1">
      <alignment horizontal="center" vertical="center" wrapText="1"/>
    </xf>
    <xf numFmtId="165" fontId="24" fillId="6" borderId="1" xfId="0" applyNumberFormat="1" applyFont="1" applyFill="1" applyBorder="1" applyAlignment="1">
      <alignment horizontal="right" vertical="center" wrapText="1"/>
    </xf>
    <xf numFmtId="165" fontId="25" fillId="3" borderId="1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0" fontId="12" fillId="0" borderId="1" xfId="17" applyFont="1" applyFill="1" applyBorder="1" applyAlignment="1">
      <alignment horizontal="center" vertical="center"/>
    </xf>
    <xf numFmtId="0" fontId="12" fillId="0" borderId="1" xfId="18" applyFont="1" applyFill="1" applyBorder="1" applyAlignment="1">
      <alignment horizontal="center" vertical="center"/>
    </xf>
    <xf numFmtId="10" fontId="19" fillId="5" borderId="1" xfId="16" applyNumberFormat="1" applyFont="1" applyFill="1" applyBorder="1" applyAlignment="1" applyProtection="1">
      <alignment horizontal="center" vertical="center"/>
      <protection locked="0"/>
    </xf>
    <xf numFmtId="10" fontId="19" fillId="5" borderId="1" xfId="22" applyNumberFormat="1" applyFont="1" applyFill="1" applyBorder="1" applyAlignment="1" applyProtection="1">
      <alignment horizontal="center" vertical="center"/>
      <protection locked="0"/>
    </xf>
    <xf numFmtId="10" fontId="16" fillId="5" borderId="1" xfId="23" applyNumberFormat="1" applyFont="1" applyFill="1" applyBorder="1" applyAlignment="1" applyProtection="1">
      <alignment horizontal="center" vertical="center" wrapText="1"/>
      <protection locked="0"/>
    </xf>
    <xf numFmtId="1" fontId="10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>
      <alignment vertical="top" wrapText="1"/>
    </xf>
    <xf numFmtId="4" fontId="10" fillId="0" borderId="0" xfId="0" applyNumberFormat="1" applyFont="1" applyFill="1" applyAlignment="1">
      <alignment vertical="top" wrapText="1"/>
    </xf>
    <xf numFmtId="164" fontId="10" fillId="0" borderId="1" xfId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vertical="center"/>
    </xf>
    <xf numFmtId="43" fontId="10" fillId="0" borderId="0" xfId="0" applyNumberFormat="1" applyFont="1" applyFill="1" applyAlignment="1">
      <alignment vertical="center"/>
    </xf>
    <xf numFmtId="165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165" fontId="10" fillId="0" borderId="1" xfId="0" applyNumberFormat="1" applyFont="1" applyFill="1" applyBorder="1" applyAlignment="1" applyProtection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165" fontId="10" fillId="5" borderId="4" xfId="0" applyNumberFormat="1" applyFont="1" applyFill="1" applyBorder="1" applyAlignment="1" applyProtection="1">
      <alignment horizontal="center" vertical="center"/>
      <protection locked="0"/>
    </xf>
    <xf numFmtId="165" fontId="10" fillId="5" borderId="6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>
      <alignment horizontal="center" vertical="center"/>
    </xf>
    <xf numFmtId="0" fontId="20" fillId="5" borderId="0" xfId="13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165" fontId="10" fillId="0" borderId="4" xfId="0" applyNumberFormat="1" applyFont="1" applyFill="1" applyBorder="1" applyAlignment="1">
      <alignment horizontal="center" vertical="center"/>
    </xf>
    <xf numFmtId="165" fontId="10" fillId="0" borderId="6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20" fillId="6" borderId="0" xfId="13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6" borderId="4" xfId="0" applyFont="1" applyFill="1" applyBorder="1" applyAlignment="1">
      <alignment horizontal="left" vertical="center" wrapText="1"/>
    </xf>
    <xf numFmtId="0" fontId="10" fillId="6" borderId="6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9" fontId="10" fillId="0" borderId="8" xfId="0" applyNumberFormat="1" applyFont="1" applyFill="1" applyBorder="1" applyAlignment="1">
      <alignment horizontal="left" vertical="center" wrapText="1"/>
    </xf>
    <xf numFmtId="9" fontId="10" fillId="0" borderId="10" xfId="0" applyNumberFormat="1" applyFont="1" applyFill="1" applyBorder="1" applyAlignment="1">
      <alignment horizontal="left" vertical="center" wrapText="1"/>
    </xf>
    <xf numFmtId="9" fontId="10" fillId="0" borderId="14" xfId="0" applyNumberFormat="1" applyFont="1" applyFill="1" applyBorder="1" applyAlignment="1">
      <alignment horizontal="left" vertical="center" wrapText="1"/>
    </xf>
    <xf numFmtId="9" fontId="10" fillId="0" borderId="15" xfId="0" applyNumberFormat="1" applyFont="1" applyFill="1" applyBorder="1" applyAlignment="1">
      <alignment horizontal="left" vertical="center" wrapText="1"/>
    </xf>
    <xf numFmtId="9" fontId="10" fillId="0" borderId="11" xfId="0" applyNumberFormat="1" applyFont="1" applyFill="1" applyBorder="1" applyAlignment="1">
      <alignment horizontal="left" vertical="center" wrapText="1"/>
    </xf>
    <xf numFmtId="9" fontId="10" fillId="0" borderId="13" xfId="0" applyNumberFormat="1" applyFont="1" applyFill="1" applyBorder="1" applyAlignment="1">
      <alignment horizontal="left" vertical="center" wrapText="1"/>
    </xf>
    <xf numFmtId="165" fontId="10" fillId="0" borderId="3" xfId="0" applyNumberFormat="1" applyFont="1" applyFill="1" applyBorder="1" applyAlignment="1">
      <alignment horizontal="left" vertical="center"/>
    </xf>
    <xf numFmtId="165" fontId="10" fillId="0" borderId="7" xfId="0" applyNumberFormat="1" applyFont="1" applyFill="1" applyBorder="1" applyAlignment="1">
      <alignment horizontal="left" vertical="center"/>
    </xf>
    <xf numFmtId="165" fontId="10" fillId="0" borderId="2" xfId="0" applyNumberFormat="1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9" fontId="10" fillId="6" borderId="4" xfId="23" applyFont="1" applyFill="1" applyBorder="1" applyAlignment="1">
      <alignment horizontal="center" vertical="center" wrapText="1"/>
    </xf>
    <xf numFmtId="9" fontId="10" fillId="6" borderId="5" xfId="23" applyFont="1" applyFill="1" applyBorder="1" applyAlignment="1">
      <alignment horizontal="center" vertical="center" wrapText="1"/>
    </xf>
    <xf numFmtId="9" fontId="10" fillId="6" borderId="6" xfId="23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6" borderId="8" xfId="0" applyFont="1" applyFill="1" applyBorder="1" applyAlignment="1">
      <alignment horizontal="left" vertical="center" wrapText="1"/>
    </xf>
    <xf numFmtId="0" fontId="10" fillId="6" borderId="10" xfId="0" applyFont="1" applyFill="1" applyBorder="1" applyAlignment="1">
      <alignment horizontal="left" vertical="center" wrapText="1"/>
    </xf>
    <xf numFmtId="0" fontId="10" fillId="6" borderId="11" xfId="0" applyFont="1" applyFill="1" applyBorder="1" applyAlignment="1">
      <alignment horizontal="left" vertical="center" wrapText="1"/>
    </xf>
    <xf numFmtId="0" fontId="10" fillId="6" borderId="13" xfId="0" applyFont="1" applyFill="1" applyBorder="1" applyAlignment="1">
      <alignment horizontal="left" vertical="center" wrapText="1"/>
    </xf>
    <xf numFmtId="165" fontId="10" fillId="6" borderId="4" xfId="0" applyNumberFormat="1" applyFont="1" applyFill="1" applyBorder="1" applyAlignment="1">
      <alignment horizontal="center" vertical="center"/>
    </xf>
    <xf numFmtId="165" fontId="10" fillId="6" borderId="6" xfId="0" applyNumberFormat="1" applyFont="1" applyFill="1" applyBorder="1" applyAlignment="1">
      <alignment horizontal="center" vertical="center"/>
    </xf>
    <xf numFmtId="9" fontId="10" fillId="6" borderId="4" xfId="0" applyNumberFormat="1" applyFont="1" applyFill="1" applyBorder="1" applyAlignment="1">
      <alignment horizontal="center" vertical="center"/>
    </xf>
    <xf numFmtId="9" fontId="10" fillId="6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left" vertical="center"/>
    </xf>
    <xf numFmtId="49" fontId="6" fillId="3" borderId="7" xfId="0" applyNumberFormat="1" applyFont="1" applyFill="1" applyBorder="1" applyAlignment="1">
      <alignment horizontal="left" vertical="center"/>
    </xf>
    <xf numFmtId="49" fontId="6" fillId="3" borderId="2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 wrapText="1"/>
    </xf>
    <xf numFmtId="0" fontId="10" fillId="0" borderId="1" xfId="0" applyNumberFormat="1" applyFont="1" applyFill="1" applyBorder="1" applyAlignment="1">
      <alignment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vertical="center" wrapText="1"/>
    </xf>
    <xf numFmtId="49" fontId="10" fillId="0" borderId="6" xfId="0" applyNumberFormat="1" applyFont="1" applyFill="1" applyBorder="1" applyAlignment="1">
      <alignment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/>
    <xf numFmtId="0" fontId="11" fillId="0" borderId="0" xfId="0" applyFont="1" applyFill="1" applyAlignment="1">
      <alignment horizontal="center" vertical="center"/>
    </xf>
    <xf numFmtId="0" fontId="12" fillId="0" borderId="1" xfId="17" applyFont="1" applyFill="1" applyBorder="1" applyAlignment="1">
      <alignment horizontal="center" vertical="center"/>
    </xf>
    <xf numFmtId="0" fontId="12" fillId="0" borderId="1" xfId="18" applyFont="1" applyFill="1" applyBorder="1" applyAlignment="1">
      <alignment horizontal="center" vertical="center"/>
    </xf>
    <xf numFmtId="0" fontId="12" fillId="0" borderId="1" xfId="19" applyFont="1" applyFill="1" applyBorder="1" applyAlignment="1">
      <alignment horizontal="center" vertical="center"/>
    </xf>
    <xf numFmtId="0" fontId="12" fillId="0" borderId="4" xfId="16" applyFont="1" applyFill="1" applyBorder="1" applyAlignment="1">
      <alignment horizontal="center" vertical="center"/>
    </xf>
    <xf numFmtId="0" fontId="12" fillId="0" borderId="5" xfId="16" applyFont="1" applyFill="1" applyBorder="1" applyAlignment="1">
      <alignment horizontal="center" vertical="center"/>
    </xf>
    <xf numFmtId="0" fontId="12" fillId="0" borderId="6" xfId="16" applyFont="1" applyFill="1" applyBorder="1" applyAlignment="1">
      <alignment horizontal="center" vertical="center"/>
    </xf>
    <xf numFmtId="165" fontId="7" fillId="0" borderId="1" xfId="11" applyNumberFormat="1" applyFont="1" applyBorder="1" applyAlignment="1">
      <alignment horizontal="center" vertical="center" wrapText="1"/>
    </xf>
    <xf numFmtId="49" fontId="7" fillId="0" borderId="3" xfId="11" applyNumberFormat="1" applyFont="1" applyBorder="1" applyAlignment="1">
      <alignment horizontal="center" vertical="center" wrapText="1"/>
    </xf>
    <xf numFmtId="49" fontId="7" fillId="0" borderId="2" xfId="11" applyNumberFormat="1" applyFont="1" applyBorder="1" applyAlignment="1">
      <alignment horizontal="center" vertical="center" wrapText="1"/>
    </xf>
    <xf numFmtId="49" fontId="7" fillId="0" borderId="1" xfId="11" applyNumberFormat="1" applyFont="1" applyBorder="1" applyAlignment="1">
      <alignment horizontal="left" vertical="center" wrapText="1"/>
    </xf>
    <xf numFmtId="0" fontId="7" fillId="0" borderId="1" xfId="11" applyNumberFormat="1" applyFont="1" applyBorder="1" applyAlignment="1">
      <alignment horizontal="left" vertical="center" wrapText="1"/>
    </xf>
    <xf numFmtId="0" fontId="7" fillId="0" borderId="1" xfId="11" applyFont="1" applyBorder="1" applyAlignment="1">
      <alignment horizontal="center" vertical="center" wrapText="1"/>
    </xf>
    <xf numFmtId="0" fontId="7" fillId="0" borderId="3" xfId="11" applyNumberFormat="1" applyFont="1" applyBorder="1" applyAlignment="1">
      <alignment horizontal="left" vertical="center" wrapText="1"/>
    </xf>
    <xf numFmtId="0" fontId="7" fillId="0" borderId="2" xfId="11" applyNumberFormat="1" applyFont="1" applyBorder="1" applyAlignment="1">
      <alignment horizontal="left" vertical="center" wrapText="1"/>
    </xf>
    <xf numFmtId="49" fontId="7" fillId="0" borderId="3" xfId="11" applyNumberFormat="1" applyFont="1" applyBorder="1" applyAlignment="1">
      <alignment horizontal="left" vertical="center" wrapText="1"/>
    </xf>
    <xf numFmtId="165" fontId="17" fillId="0" borderId="0" xfId="0" applyNumberFormat="1" applyFont="1" applyFill="1" applyBorder="1" applyAlignment="1" applyProtection="1">
      <alignment horizontal="left" vertical="center" wrapText="1"/>
    </xf>
  </cellXfs>
  <cellStyles count="26">
    <cellStyle name="Moeda" xfId="1" builtinId="4"/>
    <cellStyle name="Moeda 10" xfId="2" xr:uid="{00000000-0005-0000-0000-000001000000}"/>
    <cellStyle name="Moeda 11" xfId="3" xr:uid="{00000000-0005-0000-0000-000002000000}"/>
    <cellStyle name="Moeda 2" xfId="4" xr:uid="{00000000-0005-0000-0000-000003000000}"/>
    <cellStyle name="Moeda 3" xfId="5" xr:uid="{00000000-0005-0000-0000-000004000000}"/>
    <cellStyle name="Moeda 4" xfId="6" xr:uid="{00000000-0005-0000-0000-000005000000}"/>
    <cellStyle name="Moeda 5" xfId="7" xr:uid="{00000000-0005-0000-0000-000006000000}"/>
    <cellStyle name="Moeda 6" xfId="8" xr:uid="{00000000-0005-0000-0000-000007000000}"/>
    <cellStyle name="Moeda 7" xfId="9" xr:uid="{00000000-0005-0000-0000-000008000000}"/>
    <cellStyle name="Moeda 8" xfId="10" xr:uid="{00000000-0005-0000-0000-000009000000}"/>
    <cellStyle name="Normal" xfId="0" builtinId="0"/>
    <cellStyle name="Normal 10" xfId="11" xr:uid="{00000000-0005-0000-0000-00000B000000}"/>
    <cellStyle name="Normal 11" xfId="12" xr:uid="{00000000-0005-0000-0000-00000C000000}"/>
    <cellStyle name="Normal 12" xfId="13" xr:uid="{00000000-0005-0000-0000-00000D000000}"/>
    <cellStyle name="Normal 13" xfId="14" xr:uid="{00000000-0005-0000-0000-00000E000000}"/>
    <cellStyle name="Normal 13 2" xfId="15" xr:uid="{00000000-0005-0000-0000-00000F000000}"/>
    <cellStyle name="Normal 2" xfId="16" xr:uid="{00000000-0005-0000-0000-000010000000}"/>
    <cellStyle name="Normal 3" xfId="17" xr:uid="{00000000-0005-0000-0000-000011000000}"/>
    <cellStyle name="Normal 4" xfId="18" xr:uid="{00000000-0005-0000-0000-000012000000}"/>
    <cellStyle name="Normal 5" xfId="19" xr:uid="{00000000-0005-0000-0000-000013000000}"/>
    <cellStyle name="Normal 6" xfId="20" xr:uid="{00000000-0005-0000-0000-000014000000}"/>
    <cellStyle name="Normal 7" xfId="21" xr:uid="{00000000-0005-0000-0000-000015000000}"/>
    <cellStyle name="Normal 8" xfId="22" xr:uid="{00000000-0005-0000-0000-000016000000}"/>
    <cellStyle name="Porcentagem" xfId="23" builtinId="5"/>
    <cellStyle name="Porcentagem 2" xfId="24" xr:uid="{00000000-0005-0000-0000-000018000000}"/>
    <cellStyle name="Porcentagem 4" xfId="25" xr:uid="{00000000-0005-0000-0000-00001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46"/>
  <sheetViews>
    <sheetView showGridLines="0" tabSelected="1" topLeftCell="A4" zoomScale="80" zoomScaleNormal="80" workbookViewId="0">
      <selection activeCell="B22" sqref="B22"/>
    </sheetView>
  </sheetViews>
  <sheetFormatPr defaultColWidth="9.09765625" defaultRowHeight="18" customHeight="1" x14ac:dyDescent="0.3"/>
  <cols>
    <col min="1" max="1" width="53.3984375" style="226" customWidth="1"/>
    <col min="2" max="2" width="28" style="226" customWidth="1"/>
    <col min="3" max="4" width="9.09765625" style="226"/>
    <col min="5" max="5" width="18.09765625" style="209" customWidth="1"/>
    <col min="6" max="6" width="11.296875" style="209" bestFit="1" customWidth="1"/>
    <col min="7" max="7" width="14.3984375" style="209" customWidth="1"/>
    <col min="8" max="9" width="18.296875" style="209" customWidth="1"/>
    <col min="10" max="10" width="18.296875" style="213" customWidth="1"/>
    <col min="11" max="37" width="18.296875" style="209" customWidth="1"/>
    <col min="38" max="38" width="18.296875" style="214" customWidth="1"/>
    <col min="39" max="42" width="18.296875" style="209" customWidth="1"/>
    <col min="43" max="16384" width="9.09765625" style="226"/>
  </cols>
  <sheetData>
    <row r="1" spans="1:44" s="234" customFormat="1" ht="18" customHeight="1" x14ac:dyDescent="0.3">
      <c r="A1" s="347" t="s">
        <v>231</v>
      </c>
      <c r="B1" s="347"/>
    </row>
    <row r="2" spans="1:44" s="234" customFormat="1" ht="18" customHeight="1" x14ac:dyDescent="0.3">
      <c r="A2" s="347" t="str">
        <f>'Condições Gerais'!A3</f>
        <v xml:space="preserve">Lote </v>
      </c>
      <c r="B2" s="347"/>
    </row>
    <row r="3" spans="1:44" s="224" customFormat="1" ht="18" customHeight="1" x14ac:dyDescent="0.3">
      <c r="A3" s="225"/>
    </row>
    <row r="5" spans="1:44" ht="18" customHeight="1" x14ac:dyDescent="0.3">
      <c r="A5" s="348" t="s">
        <v>325</v>
      </c>
      <c r="B5" s="348"/>
    </row>
    <row r="6" spans="1:44" ht="18" customHeight="1" x14ac:dyDescent="0.3">
      <c r="A6" s="348"/>
      <c r="B6" s="348"/>
      <c r="F6" s="213"/>
    </row>
    <row r="7" spans="1:44" ht="18" customHeight="1" x14ac:dyDescent="0.3">
      <c r="A7" s="348"/>
      <c r="B7" s="348"/>
    </row>
    <row r="8" spans="1:44" ht="18" customHeight="1" x14ac:dyDescent="0.3">
      <c r="E8" s="339" t="s">
        <v>300</v>
      </c>
      <c r="F8" s="340"/>
      <c r="G8" s="341"/>
      <c r="H8" s="335" t="str">
        <f>'Condições Gerais'!G6</f>
        <v>01-  Encarregado</v>
      </c>
      <c r="I8" s="335" t="str">
        <f>'Condições Gerais'!H6</f>
        <v>02- Copeira</v>
      </c>
      <c r="J8" s="335" t="str">
        <f>'Condições Gerais'!I6</f>
        <v>03- Recepcionista</v>
      </c>
      <c r="K8" s="335" t="str">
        <f>'Condições Gerais'!J6</f>
        <v>04- ASG</v>
      </c>
      <c r="L8" s="335" t="str">
        <f>'Condições Gerais'!K6</f>
        <v>05- Jardineiro</v>
      </c>
      <c r="M8" s="335" t="str">
        <f>'Condições Gerais'!L6</f>
        <v>06- Técnico de Refrigeração</v>
      </c>
      <c r="N8" s="335" t="str">
        <f>'Condições Gerais'!M6</f>
        <v>07- Meio Oficial</v>
      </c>
      <c r="O8" s="335" t="str">
        <f>'Condições Gerais'!N6</f>
        <v>08- Oficial Bombeiro</v>
      </c>
      <c r="P8" s="335" t="str">
        <f>'Condições Gerais'!O6</f>
        <v>09- Oficial Pedreiro</v>
      </c>
      <c r="Q8" s="335" t="str">
        <f>'Condições Gerais'!P6</f>
        <v>10- Eletricista</v>
      </c>
      <c r="R8" s="335" t="str">
        <f>'Condições Gerais'!Q6</f>
        <v>11- Operador de  Telemarketing 150</v>
      </c>
      <c r="S8" s="335" t="str">
        <f>'Condições Gerais'!R6</f>
        <v>12- Operador de  Telemarketing 125</v>
      </c>
      <c r="T8" s="333"/>
      <c r="U8" s="333"/>
      <c r="V8" s="333"/>
      <c r="W8" s="333"/>
      <c r="X8" s="333"/>
      <c r="Y8" s="333"/>
      <c r="Z8" s="333"/>
      <c r="AA8" s="333"/>
      <c r="AB8" s="333"/>
      <c r="AC8" s="333"/>
      <c r="AD8" s="333"/>
      <c r="AE8" s="333"/>
      <c r="AF8" s="333"/>
      <c r="AG8" s="333"/>
      <c r="AH8" s="333"/>
      <c r="AI8" s="333"/>
      <c r="AJ8" s="333"/>
      <c r="AK8" s="333"/>
      <c r="AL8" s="333"/>
      <c r="AM8" s="333"/>
      <c r="AN8" s="333"/>
      <c r="AO8" s="333"/>
      <c r="AP8" s="333"/>
      <c r="AQ8" s="228"/>
      <c r="AR8" s="228"/>
    </row>
    <row r="9" spans="1:44" s="229" customFormat="1" ht="18" customHeight="1" x14ac:dyDescent="0.3">
      <c r="A9" s="227" t="s">
        <v>296</v>
      </c>
      <c r="B9" s="228"/>
      <c r="E9" s="342"/>
      <c r="F9" s="343"/>
      <c r="G9" s="344"/>
      <c r="H9" s="336"/>
      <c r="I9" s="336"/>
      <c r="J9" s="336"/>
      <c r="K9" s="336"/>
      <c r="L9" s="336"/>
      <c r="M9" s="336"/>
      <c r="N9" s="336"/>
      <c r="O9" s="336"/>
      <c r="P9" s="336"/>
      <c r="Q9" s="336"/>
      <c r="R9" s="336"/>
      <c r="S9" s="336"/>
      <c r="T9" s="334"/>
      <c r="U9" s="334"/>
      <c r="V9" s="334"/>
      <c r="W9" s="334"/>
      <c r="X9" s="334"/>
      <c r="Y9" s="334"/>
      <c r="Z9" s="334"/>
      <c r="AA9" s="334"/>
      <c r="AB9" s="334"/>
      <c r="AC9" s="334"/>
      <c r="AD9" s="334"/>
      <c r="AE9" s="334"/>
      <c r="AF9" s="334"/>
      <c r="AG9" s="334"/>
      <c r="AH9" s="334"/>
      <c r="AI9" s="334"/>
      <c r="AJ9" s="334"/>
      <c r="AK9" s="334"/>
      <c r="AL9" s="334"/>
      <c r="AM9" s="334"/>
      <c r="AN9" s="334"/>
      <c r="AO9" s="334"/>
      <c r="AP9" s="334"/>
      <c r="AQ9" s="224"/>
      <c r="AR9" s="224"/>
    </row>
    <row r="10" spans="1:44" s="229" customFormat="1" ht="18" customHeight="1" x14ac:dyDescent="0.3">
      <c r="A10" s="230" t="s">
        <v>6</v>
      </c>
      <c r="B10" s="318"/>
      <c r="E10" s="337" t="s">
        <v>301</v>
      </c>
      <c r="F10" s="345">
        <v>0</v>
      </c>
      <c r="G10" s="329" t="s">
        <v>120</v>
      </c>
      <c r="H10" s="321">
        <v>0</v>
      </c>
      <c r="I10" s="321">
        <v>0</v>
      </c>
      <c r="J10" s="321">
        <v>0</v>
      </c>
      <c r="K10" s="321">
        <v>0</v>
      </c>
      <c r="L10" s="321">
        <v>0</v>
      </c>
      <c r="M10" s="321">
        <v>0</v>
      </c>
      <c r="N10" s="321">
        <v>0</v>
      </c>
      <c r="O10" s="321">
        <v>0</v>
      </c>
      <c r="P10" s="321">
        <v>0</v>
      </c>
      <c r="Q10" s="321">
        <v>0</v>
      </c>
      <c r="R10" s="321">
        <v>0</v>
      </c>
      <c r="S10" s="321">
        <v>0</v>
      </c>
      <c r="T10" s="310"/>
      <c r="U10" s="310"/>
      <c r="V10" s="310"/>
      <c r="W10" s="310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  <c r="AH10" s="310"/>
      <c r="AI10" s="310"/>
      <c r="AJ10" s="310"/>
      <c r="AK10" s="310"/>
      <c r="AL10" s="310"/>
      <c r="AM10" s="310"/>
      <c r="AN10" s="310"/>
      <c r="AO10" s="310"/>
      <c r="AP10" s="310"/>
      <c r="AQ10" s="224"/>
      <c r="AR10" s="224"/>
    </row>
    <row r="11" spans="1:44" s="229" customFormat="1" ht="18" customHeight="1" x14ac:dyDescent="0.3">
      <c r="A11" s="230" t="s">
        <v>7</v>
      </c>
      <c r="B11" s="318"/>
      <c r="E11" s="338"/>
      <c r="F11" s="346"/>
      <c r="G11" s="295" t="s">
        <v>59</v>
      </c>
      <c r="H11" s="311">
        <f t="shared" ref="H11:R11" si="0">$F10*H10</f>
        <v>0</v>
      </c>
      <c r="I11" s="311">
        <f t="shared" si="0"/>
        <v>0</v>
      </c>
      <c r="J11" s="311">
        <f t="shared" si="0"/>
        <v>0</v>
      </c>
      <c r="K11" s="311">
        <f t="shared" si="0"/>
        <v>0</v>
      </c>
      <c r="L11" s="311">
        <f t="shared" si="0"/>
        <v>0</v>
      </c>
      <c r="M11" s="311">
        <f t="shared" si="0"/>
        <v>0</v>
      </c>
      <c r="N11" s="311">
        <f t="shared" si="0"/>
        <v>0</v>
      </c>
      <c r="O11" s="311">
        <f t="shared" si="0"/>
        <v>0</v>
      </c>
      <c r="P11" s="311">
        <f t="shared" si="0"/>
        <v>0</v>
      </c>
      <c r="Q11" s="311">
        <f t="shared" si="0"/>
        <v>0</v>
      </c>
      <c r="R11" s="311">
        <f t="shared" si="0"/>
        <v>0</v>
      </c>
      <c r="S11" s="311">
        <f>$F10*S10</f>
        <v>0</v>
      </c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24"/>
      <c r="AR11" s="224"/>
    </row>
    <row r="12" spans="1:44" s="229" customFormat="1" ht="18" customHeight="1" x14ac:dyDescent="0.3">
      <c r="A12" s="230" t="s">
        <v>8</v>
      </c>
      <c r="B12" s="318"/>
      <c r="E12" s="337" t="s">
        <v>301</v>
      </c>
      <c r="F12" s="345">
        <v>0</v>
      </c>
      <c r="G12" s="329" t="s">
        <v>120</v>
      </c>
      <c r="H12" s="321">
        <v>0</v>
      </c>
      <c r="I12" s="321">
        <v>0</v>
      </c>
      <c r="J12" s="321">
        <v>0</v>
      </c>
      <c r="K12" s="321">
        <v>0</v>
      </c>
      <c r="L12" s="321">
        <v>0</v>
      </c>
      <c r="M12" s="321">
        <v>0</v>
      </c>
      <c r="N12" s="321">
        <v>0</v>
      </c>
      <c r="O12" s="321">
        <v>0</v>
      </c>
      <c r="P12" s="321">
        <v>0</v>
      </c>
      <c r="Q12" s="321">
        <v>0</v>
      </c>
      <c r="R12" s="321">
        <v>0</v>
      </c>
      <c r="S12" s="321">
        <v>0</v>
      </c>
      <c r="T12" s="310"/>
      <c r="U12" s="310"/>
      <c r="V12" s="310"/>
      <c r="W12" s="310"/>
      <c r="X12" s="310"/>
      <c r="Y12" s="310"/>
      <c r="Z12" s="310"/>
      <c r="AA12" s="310"/>
      <c r="AB12" s="310"/>
      <c r="AC12" s="310"/>
      <c r="AD12" s="310"/>
      <c r="AE12" s="310"/>
      <c r="AF12" s="310"/>
      <c r="AG12" s="310"/>
      <c r="AH12" s="310"/>
      <c r="AI12" s="310"/>
      <c r="AJ12" s="310"/>
      <c r="AK12" s="310"/>
      <c r="AL12" s="310"/>
      <c r="AM12" s="310"/>
      <c r="AN12" s="310"/>
      <c r="AO12" s="310"/>
      <c r="AP12" s="310"/>
      <c r="AQ12" s="224"/>
      <c r="AR12" s="224"/>
    </row>
    <row r="13" spans="1:44" s="229" customFormat="1" ht="18" customHeight="1" x14ac:dyDescent="0.3">
      <c r="A13" s="230" t="s">
        <v>11</v>
      </c>
      <c r="B13" s="318"/>
      <c r="E13" s="338"/>
      <c r="F13" s="346"/>
      <c r="G13" s="295" t="s">
        <v>59</v>
      </c>
      <c r="H13" s="311">
        <f>$F12*H12</f>
        <v>0</v>
      </c>
      <c r="I13" s="311">
        <f t="shared" ref="I13:R13" si="1">$F12*I12</f>
        <v>0</v>
      </c>
      <c r="J13" s="311">
        <f t="shared" si="1"/>
        <v>0</v>
      </c>
      <c r="K13" s="311">
        <f t="shared" si="1"/>
        <v>0</v>
      </c>
      <c r="L13" s="311">
        <f t="shared" si="1"/>
        <v>0</v>
      </c>
      <c r="M13" s="311">
        <f t="shared" si="1"/>
        <v>0</v>
      </c>
      <c r="N13" s="311">
        <f t="shared" si="1"/>
        <v>0</v>
      </c>
      <c r="O13" s="311">
        <f t="shared" si="1"/>
        <v>0</v>
      </c>
      <c r="P13" s="311">
        <f t="shared" si="1"/>
        <v>0</v>
      </c>
      <c r="Q13" s="311">
        <f t="shared" si="1"/>
        <v>0</v>
      </c>
      <c r="R13" s="311">
        <f t="shared" si="1"/>
        <v>0</v>
      </c>
      <c r="S13" s="311">
        <f>$F12*S12</f>
        <v>0</v>
      </c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24"/>
      <c r="AR13" s="224"/>
    </row>
    <row r="14" spans="1:44" s="229" customFormat="1" ht="18" customHeight="1" x14ac:dyDescent="0.3">
      <c r="A14" s="230" t="s">
        <v>12</v>
      </c>
      <c r="B14" s="318"/>
      <c r="E14" s="337" t="s">
        <v>301</v>
      </c>
      <c r="F14" s="345">
        <v>0</v>
      </c>
      <c r="G14" s="329" t="s">
        <v>120</v>
      </c>
      <c r="H14" s="321">
        <v>0</v>
      </c>
      <c r="I14" s="321">
        <v>0</v>
      </c>
      <c r="J14" s="321">
        <v>0</v>
      </c>
      <c r="K14" s="321">
        <v>0</v>
      </c>
      <c r="L14" s="321">
        <v>0</v>
      </c>
      <c r="M14" s="321">
        <v>0</v>
      </c>
      <c r="N14" s="321">
        <v>0</v>
      </c>
      <c r="O14" s="321">
        <v>0</v>
      </c>
      <c r="P14" s="321">
        <v>0</v>
      </c>
      <c r="Q14" s="321">
        <v>0</v>
      </c>
      <c r="R14" s="321">
        <v>0</v>
      </c>
      <c r="S14" s="321">
        <v>0</v>
      </c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310"/>
      <c r="AL14" s="310"/>
      <c r="AM14" s="310"/>
      <c r="AN14" s="310"/>
      <c r="AO14" s="310"/>
      <c r="AP14" s="310"/>
      <c r="AQ14" s="224"/>
      <c r="AR14" s="224"/>
    </row>
    <row r="15" spans="1:44" s="229" customFormat="1" ht="18" customHeight="1" x14ac:dyDescent="0.3">
      <c r="E15" s="338"/>
      <c r="F15" s="346"/>
      <c r="G15" s="295" t="s">
        <v>59</v>
      </c>
      <c r="H15" s="330">
        <f t="shared" ref="H15:S17" si="2">$F14*H14</f>
        <v>0</v>
      </c>
      <c r="I15" s="311">
        <f t="shared" si="2"/>
        <v>0</v>
      </c>
      <c r="J15" s="311">
        <f t="shared" si="2"/>
        <v>0</v>
      </c>
      <c r="K15" s="311">
        <f t="shared" si="2"/>
        <v>0</v>
      </c>
      <c r="L15" s="311">
        <f t="shared" si="2"/>
        <v>0</v>
      </c>
      <c r="M15" s="311">
        <f t="shared" si="2"/>
        <v>0</v>
      </c>
      <c r="N15" s="311">
        <f t="shared" si="2"/>
        <v>0</v>
      </c>
      <c r="O15" s="311">
        <f t="shared" si="2"/>
        <v>0</v>
      </c>
      <c r="P15" s="311">
        <f t="shared" si="2"/>
        <v>0</v>
      </c>
      <c r="Q15" s="311">
        <f t="shared" si="2"/>
        <v>0</v>
      </c>
      <c r="R15" s="311">
        <f t="shared" si="2"/>
        <v>0</v>
      </c>
      <c r="S15" s="311">
        <f>$F14*S14</f>
        <v>0</v>
      </c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24"/>
      <c r="AR15" s="224"/>
    </row>
    <row r="16" spans="1:44" s="229" customFormat="1" ht="18" customHeight="1" x14ac:dyDescent="0.3">
      <c r="A16" s="227" t="s">
        <v>152</v>
      </c>
      <c r="B16" s="224"/>
      <c r="E16" s="337" t="s">
        <v>301</v>
      </c>
      <c r="F16" s="345">
        <v>0</v>
      </c>
      <c r="G16" s="329" t="s">
        <v>120</v>
      </c>
      <c r="H16" s="321">
        <v>0</v>
      </c>
      <c r="I16" s="321">
        <v>0</v>
      </c>
      <c r="J16" s="321">
        <v>0</v>
      </c>
      <c r="K16" s="321">
        <v>0</v>
      </c>
      <c r="L16" s="321">
        <v>0</v>
      </c>
      <c r="M16" s="321">
        <v>0</v>
      </c>
      <c r="N16" s="321">
        <v>0</v>
      </c>
      <c r="O16" s="321">
        <v>0</v>
      </c>
      <c r="P16" s="321">
        <v>0</v>
      </c>
      <c r="Q16" s="321">
        <v>0</v>
      </c>
      <c r="R16" s="321">
        <v>0</v>
      </c>
      <c r="S16" s="321">
        <v>0</v>
      </c>
      <c r="T16" s="210"/>
      <c r="U16" s="210"/>
      <c r="V16" s="210"/>
      <c r="W16" s="210"/>
      <c r="X16" s="211"/>
      <c r="Y16" s="211"/>
      <c r="Z16" s="211"/>
      <c r="AA16" s="211"/>
      <c r="AB16" s="211"/>
      <c r="AC16" s="211"/>
      <c r="AD16" s="211"/>
      <c r="AE16" s="211"/>
      <c r="AF16" s="211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24"/>
      <c r="AR16" s="224"/>
    </row>
    <row r="17" spans="1:44" s="229" customFormat="1" ht="18" customHeight="1" x14ac:dyDescent="0.3">
      <c r="A17" s="231" t="s">
        <v>26</v>
      </c>
      <c r="B17" s="319"/>
      <c r="E17" s="338"/>
      <c r="F17" s="346"/>
      <c r="G17" s="295" t="s">
        <v>59</v>
      </c>
      <c r="H17" s="311">
        <f t="shared" si="2"/>
        <v>0</v>
      </c>
      <c r="I17" s="311">
        <f t="shared" si="2"/>
        <v>0</v>
      </c>
      <c r="J17" s="311">
        <f t="shared" si="2"/>
        <v>0</v>
      </c>
      <c r="K17" s="311">
        <f t="shared" si="2"/>
        <v>0</v>
      </c>
      <c r="L17" s="311">
        <f t="shared" si="2"/>
        <v>0</v>
      </c>
      <c r="M17" s="311">
        <f t="shared" si="2"/>
        <v>0</v>
      </c>
      <c r="N17" s="311">
        <f t="shared" si="2"/>
        <v>0</v>
      </c>
      <c r="O17" s="311">
        <f t="shared" si="2"/>
        <v>0</v>
      </c>
      <c r="P17" s="311">
        <f t="shared" si="2"/>
        <v>0</v>
      </c>
      <c r="Q17" s="311">
        <f t="shared" si="2"/>
        <v>0</v>
      </c>
      <c r="R17" s="311">
        <f t="shared" si="2"/>
        <v>0</v>
      </c>
      <c r="S17" s="311">
        <f t="shared" si="2"/>
        <v>0</v>
      </c>
      <c r="T17" s="210"/>
      <c r="U17" s="210"/>
      <c r="V17" s="210"/>
      <c r="W17" s="210"/>
      <c r="X17" s="211"/>
      <c r="Y17" s="211"/>
      <c r="Z17" s="211"/>
      <c r="AA17" s="211"/>
      <c r="AB17" s="211"/>
      <c r="AC17" s="211"/>
      <c r="AD17" s="211"/>
      <c r="AE17" s="211"/>
      <c r="AF17" s="211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24"/>
      <c r="AR17" s="224"/>
    </row>
    <row r="18" spans="1:44" s="229" customFormat="1" ht="18" customHeight="1" x14ac:dyDescent="0.3">
      <c r="A18" s="231" t="s">
        <v>27</v>
      </c>
      <c r="B18" s="319"/>
      <c r="E18" s="337" t="s">
        <v>301</v>
      </c>
      <c r="F18" s="345">
        <v>0</v>
      </c>
      <c r="G18" s="329" t="s">
        <v>120</v>
      </c>
      <c r="H18" s="321">
        <v>0</v>
      </c>
      <c r="I18" s="321">
        <v>0</v>
      </c>
      <c r="J18" s="321">
        <v>0</v>
      </c>
      <c r="K18" s="321">
        <v>0</v>
      </c>
      <c r="L18" s="321">
        <v>0</v>
      </c>
      <c r="M18" s="321">
        <v>0</v>
      </c>
      <c r="N18" s="321">
        <v>0</v>
      </c>
      <c r="O18" s="321">
        <v>0</v>
      </c>
      <c r="P18" s="321">
        <v>0</v>
      </c>
      <c r="Q18" s="321">
        <v>0</v>
      </c>
      <c r="R18" s="321">
        <v>0</v>
      </c>
      <c r="S18" s="321">
        <v>0</v>
      </c>
      <c r="T18" s="210"/>
      <c r="U18" s="210"/>
      <c r="V18" s="211"/>
      <c r="W18" s="210"/>
      <c r="X18" s="211"/>
      <c r="Y18" s="211"/>
      <c r="Z18" s="211"/>
      <c r="AA18" s="211"/>
      <c r="AB18" s="211"/>
      <c r="AC18" s="211"/>
      <c r="AD18" s="211"/>
      <c r="AE18" s="211"/>
      <c r="AF18" s="211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24"/>
      <c r="AR18" s="224"/>
    </row>
    <row r="19" spans="1:44" s="229" customFormat="1" ht="18" customHeight="1" x14ac:dyDescent="0.3">
      <c r="A19" s="231" t="s">
        <v>33</v>
      </c>
      <c r="B19" s="319"/>
      <c r="E19" s="338"/>
      <c r="F19" s="346"/>
      <c r="G19" s="295" t="s">
        <v>59</v>
      </c>
      <c r="H19" s="311">
        <f t="shared" ref="H19:R19" si="3">$F18*H18</f>
        <v>0</v>
      </c>
      <c r="I19" s="311">
        <f t="shared" si="3"/>
        <v>0</v>
      </c>
      <c r="J19" s="311">
        <f t="shared" si="3"/>
        <v>0</v>
      </c>
      <c r="K19" s="311">
        <f t="shared" si="3"/>
        <v>0</v>
      </c>
      <c r="L19" s="311">
        <f t="shared" si="3"/>
        <v>0</v>
      </c>
      <c r="M19" s="311">
        <f t="shared" si="3"/>
        <v>0</v>
      </c>
      <c r="N19" s="311">
        <f t="shared" si="3"/>
        <v>0</v>
      </c>
      <c r="O19" s="311">
        <f t="shared" si="3"/>
        <v>0</v>
      </c>
      <c r="P19" s="311">
        <f t="shared" si="3"/>
        <v>0</v>
      </c>
      <c r="Q19" s="311">
        <f t="shared" si="3"/>
        <v>0</v>
      </c>
      <c r="R19" s="311">
        <f t="shared" si="3"/>
        <v>0</v>
      </c>
      <c r="S19" s="311">
        <f>$F18*S18</f>
        <v>0</v>
      </c>
      <c r="T19" s="210"/>
      <c r="U19" s="210"/>
      <c r="V19" s="210"/>
      <c r="W19" s="210"/>
      <c r="X19" s="211"/>
      <c r="Y19" s="211"/>
      <c r="Z19" s="211"/>
      <c r="AA19" s="211"/>
      <c r="AB19" s="211"/>
      <c r="AC19" s="211"/>
      <c r="AD19" s="211"/>
      <c r="AE19" s="211"/>
      <c r="AF19" s="211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</row>
    <row r="20" spans="1:44" s="229" customFormat="1" ht="18" customHeight="1" x14ac:dyDescent="0.3">
      <c r="A20" s="231" t="s">
        <v>220</v>
      </c>
      <c r="B20" s="232"/>
      <c r="E20" s="337" t="s">
        <v>301</v>
      </c>
      <c r="F20" s="345">
        <v>0</v>
      </c>
      <c r="G20" s="329" t="s">
        <v>120</v>
      </c>
      <c r="H20" s="321">
        <v>0</v>
      </c>
      <c r="I20" s="321">
        <v>0</v>
      </c>
      <c r="J20" s="321">
        <v>0</v>
      </c>
      <c r="K20" s="321">
        <v>0</v>
      </c>
      <c r="L20" s="321">
        <v>0</v>
      </c>
      <c r="M20" s="321">
        <v>0</v>
      </c>
      <c r="N20" s="321">
        <v>0</v>
      </c>
      <c r="O20" s="321">
        <v>0</v>
      </c>
      <c r="P20" s="321">
        <v>0</v>
      </c>
      <c r="Q20" s="321">
        <v>0</v>
      </c>
      <c r="R20" s="321">
        <v>0</v>
      </c>
      <c r="S20" s="321">
        <v>0</v>
      </c>
      <c r="T20" s="210"/>
      <c r="U20" s="210"/>
      <c r="V20" s="210"/>
      <c r="W20" s="210"/>
      <c r="X20" s="211"/>
      <c r="Y20" s="211"/>
      <c r="Z20" s="211"/>
      <c r="AA20" s="211"/>
      <c r="AB20" s="211"/>
      <c r="AC20" s="211"/>
      <c r="AD20" s="211"/>
      <c r="AE20" s="211"/>
      <c r="AF20" s="211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</row>
    <row r="21" spans="1:44" s="229" customFormat="1" ht="18" customHeight="1" x14ac:dyDescent="0.3">
      <c r="A21" s="231" t="s">
        <v>220</v>
      </c>
      <c r="B21" s="232"/>
      <c r="E21" s="338"/>
      <c r="F21" s="346"/>
      <c r="G21" s="295" t="s">
        <v>59</v>
      </c>
      <c r="H21" s="311">
        <f>$F20*H20</f>
        <v>0</v>
      </c>
      <c r="I21" s="311">
        <f t="shared" ref="I21:R21" si="4">$F20*I20</f>
        <v>0</v>
      </c>
      <c r="J21" s="311">
        <f t="shared" si="4"/>
        <v>0</v>
      </c>
      <c r="K21" s="311">
        <f t="shared" si="4"/>
        <v>0</v>
      </c>
      <c r="L21" s="311">
        <f t="shared" si="4"/>
        <v>0</v>
      </c>
      <c r="M21" s="311">
        <f t="shared" si="4"/>
        <v>0</v>
      </c>
      <c r="N21" s="311">
        <f t="shared" si="4"/>
        <v>0</v>
      </c>
      <c r="O21" s="311">
        <f t="shared" si="4"/>
        <v>0</v>
      </c>
      <c r="P21" s="311">
        <f t="shared" si="4"/>
        <v>0</v>
      </c>
      <c r="Q21" s="311">
        <f t="shared" si="4"/>
        <v>0</v>
      </c>
      <c r="R21" s="311">
        <f t="shared" si="4"/>
        <v>0</v>
      </c>
      <c r="S21" s="311">
        <f>$F20*S20</f>
        <v>0</v>
      </c>
      <c r="T21" s="210"/>
      <c r="U21" s="210"/>
      <c r="V21" s="210"/>
      <c r="W21" s="210"/>
      <c r="X21" s="211"/>
      <c r="Y21" s="211"/>
      <c r="Z21" s="211"/>
      <c r="AA21" s="211"/>
      <c r="AB21" s="211"/>
      <c r="AC21" s="211"/>
      <c r="AD21" s="211"/>
      <c r="AE21" s="211"/>
      <c r="AF21" s="211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</row>
    <row r="22" spans="1:44" s="229" customFormat="1" ht="18" customHeight="1" x14ac:dyDescent="0.3">
      <c r="A22" s="240" t="s">
        <v>235</v>
      </c>
      <c r="B22" s="241">
        <f>SUM(B17:B21)</f>
        <v>0</v>
      </c>
      <c r="E22" s="337" t="s">
        <v>301</v>
      </c>
      <c r="F22" s="345">
        <v>0</v>
      </c>
      <c r="G22" s="329" t="s">
        <v>120</v>
      </c>
      <c r="H22" s="321">
        <v>0</v>
      </c>
      <c r="I22" s="321">
        <v>0</v>
      </c>
      <c r="J22" s="321">
        <v>0</v>
      </c>
      <c r="K22" s="321">
        <v>0</v>
      </c>
      <c r="L22" s="321">
        <v>0</v>
      </c>
      <c r="M22" s="321">
        <v>0</v>
      </c>
      <c r="N22" s="321">
        <v>0</v>
      </c>
      <c r="O22" s="321">
        <v>0</v>
      </c>
      <c r="P22" s="321">
        <v>0</v>
      </c>
      <c r="Q22" s="321">
        <v>0</v>
      </c>
      <c r="R22" s="321">
        <v>0</v>
      </c>
      <c r="S22" s="321">
        <v>0</v>
      </c>
      <c r="T22" s="218"/>
      <c r="U22" s="218"/>
      <c r="V22" s="215"/>
      <c r="W22" s="215"/>
      <c r="X22" s="217"/>
      <c r="Y22" s="217"/>
      <c r="Z22" s="217"/>
      <c r="AA22" s="217"/>
      <c r="AB22" s="217"/>
      <c r="AC22" s="217"/>
      <c r="AD22" s="217"/>
      <c r="AE22" s="217"/>
      <c r="AF22" s="217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</row>
    <row r="23" spans="1:44" s="229" customFormat="1" ht="18" customHeight="1" x14ac:dyDescent="0.3">
      <c r="A23" s="259"/>
      <c r="B23" s="260"/>
      <c r="E23" s="338"/>
      <c r="F23" s="346"/>
      <c r="G23" s="295" t="s">
        <v>59</v>
      </c>
      <c r="H23" s="311">
        <f>$F22*H22</f>
        <v>0</v>
      </c>
      <c r="I23" s="311">
        <f t="shared" ref="I23:R23" si="5">$F22*I22</f>
        <v>0</v>
      </c>
      <c r="J23" s="311">
        <f t="shared" si="5"/>
        <v>0</v>
      </c>
      <c r="K23" s="311">
        <f t="shared" si="5"/>
        <v>0</v>
      </c>
      <c r="L23" s="311">
        <f t="shared" si="5"/>
        <v>0</v>
      </c>
      <c r="M23" s="311">
        <f t="shared" si="5"/>
        <v>0</v>
      </c>
      <c r="N23" s="311">
        <f t="shared" si="5"/>
        <v>0</v>
      </c>
      <c r="O23" s="311">
        <f t="shared" si="5"/>
        <v>0</v>
      </c>
      <c r="P23" s="311">
        <f t="shared" si="5"/>
        <v>0</v>
      </c>
      <c r="Q23" s="311">
        <f t="shared" si="5"/>
        <v>0</v>
      </c>
      <c r="R23" s="311">
        <f t="shared" si="5"/>
        <v>0</v>
      </c>
      <c r="S23" s="311">
        <f>$F22*S22</f>
        <v>0</v>
      </c>
      <c r="T23" s="218"/>
      <c r="U23" s="218"/>
      <c r="V23" s="215"/>
      <c r="W23" s="215"/>
      <c r="X23" s="217"/>
      <c r="Y23" s="217"/>
      <c r="Z23" s="217"/>
      <c r="AA23" s="217"/>
      <c r="AB23" s="217"/>
      <c r="AC23" s="217"/>
      <c r="AD23" s="217"/>
      <c r="AE23" s="217"/>
      <c r="AF23" s="217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</row>
    <row r="24" spans="1:44" s="229" customFormat="1" ht="18" customHeight="1" x14ac:dyDescent="0.3">
      <c r="A24" s="227" t="s">
        <v>289</v>
      </c>
      <c r="E24" s="337" t="s">
        <v>301</v>
      </c>
      <c r="F24" s="345">
        <v>0</v>
      </c>
      <c r="G24" s="329" t="s">
        <v>120</v>
      </c>
      <c r="H24" s="321">
        <v>0</v>
      </c>
      <c r="I24" s="321">
        <v>0</v>
      </c>
      <c r="J24" s="321">
        <v>0</v>
      </c>
      <c r="K24" s="321">
        <v>0</v>
      </c>
      <c r="L24" s="321">
        <v>0</v>
      </c>
      <c r="M24" s="321">
        <v>0</v>
      </c>
      <c r="N24" s="321">
        <v>0</v>
      </c>
      <c r="O24" s="321">
        <v>0</v>
      </c>
      <c r="P24" s="321">
        <v>0</v>
      </c>
      <c r="Q24" s="321">
        <v>0</v>
      </c>
      <c r="R24" s="321">
        <v>0</v>
      </c>
      <c r="S24" s="321">
        <v>0</v>
      </c>
      <c r="T24" s="218"/>
      <c r="U24" s="218"/>
      <c r="V24" s="215"/>
      <c r="W24" s="215"/>
      <c r="X24" s="217"/>
      <c r="Y24" s="217"/>
      <c r="Z24" s="217"/>
      <c r="AA24" s="217"/>
      <c r="AB24" s="217"/>
      <c r="AC24" s="217"/>
      <c r="AD24" s="217"/>
      <c r="AE24" s="217"/>
      <c r="AF24" s="217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</row>
    <row r="25" spans="1:44" s="229" customFormat="1" ht="18" customHeight="1" x14ac:dyDescent="0.3">
      <c r="A25" s="230" t="s">
        <v>288</v>
      </c>
      <c r="B25" s="320"/>
      <c r="E25" s="338"/>
      <c r="F25" s="346"/>
      <c r="G25" s="295" t="s">
        <v>59</v>
      </c>
      <c r="H25" s="311">
        <f>$F24*H24</f>
        <v>0</v>
      </c>
      <c r="I25" s="311">
        <f t="shared" ref="I25:Q25" si="6">$F24*I24</f>
        <v>0</v>
      </c>
      <c r="J25" s="311">
        <f t="shared" si="6"/>
        <v>0</v>
      </c>
      <c r="K25" s="311">
        <f t="shared" si="6"/>
        <v>0</v>
      </c>
      <c r="L25" s="311">
        <f t="shared" si="6"/>
        <v>0</v>
      </c>
      <c r="M25" s="311">
        <f t="shared" si="6"/>
        <v>0</v>
      </c>
      <c r="N25" s="311">
        <f t="shared" si="6"/>
        <v>0</v>
      </c>
      <c r="O25" s="311">
        <f t="shared" si="6"/>
        <v>0</v>
      </c>
      <c r="P25" s="311">
        <f t="shared" si="6"/>
        <v>0</v>
      </c>
      <c r="Q25" s="311">
        <f t="shared" si="6"/>
        <v>0</v>
      </c>
      <c r="R25" s="311">
        <f>$F24*R24</f>
        <v>0</v>
      </c>
      <c r="S25" s="311">
        <f>$F24*S24</f>
        <v>0</v>
      </c>
      <c r="T25" s="218"/>
      <c r="U25" s="218"/>
      <c r="V25" s="210"/>
      <c r="W25" s="210"/>
      <c r="X25" s="211"/>
      <c r="Y25" s="211"/>
      <c r="Z25" s="211"/>
      <c r="AA25" s="211"/>
      <c r="AB25" s="211"/>
      <c r="AC25" s="211"/>
      <c r="AD25" s="211"/>
      <c r="AE25" s="211"/>
      <c r="AF25" s="211"/>
      <c r="AG25" s="210"/>
      <c r="AH25" s="210"/>
      <c r="AI25" s="210"/>
      <c r="AJ25" s="210"/>
      <c r="AK25" s="210"/>
      <c r="AL25" s="210"/>
      <c r="AM25" s="210"/>
      <c r="AN25" s="210"/>
      <c r="AO25" s="210"/>
      <c r="AP25" s="210"/>
    </row>
    <row r="26" spans="1:44" s="229" customFormat="1" ht="69" customHeight="1" x14ac:dyDescent="0.3">
      <c r="A26" s="350" t="s">
        <v>324</v>
      </c>
      <c r="B26" s="350"/>
      <c r="E26" s="209"/>
      <c r="F26" s="323"/>
      <c r="G26" s="209"/>
      <c r="H26" s="322"/>
      <c r="I26" s="322"/>
      <c r="J26" s="322"/>
      <c r="K26" s="322"/>
      <c r="L26" s="322"/>
      <c r="M26" s="322"/>
      <c r="N26" s="322"/>
      <c r="O26" s="322"/>
      <c r="P26" s="322"/>
      <c r="Q26" s="322"/>
      <c r="R26" s="322"/>
      <c r="S26" s="322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14"/>
      <c r="AM26" s="209"/>
      <c r="AN26" s="209"/>
      <c r="AO26" s="209"/>
      <c r="AP26" s="209"/>
    </row>
    <row r="27" spans="1:44" s="229" customFormat="1" ht="81" customHeight="1" x14ac:dyDescent="0.3">
      <c r="A27" s="349" t="s">
        <v>287</v>
      </c>
      <c r="B27" s="349"/>
      <c r="E27" s="339" t="s">
        <v>322</v>
      </c>
      <c r="F27" s="340"/>
      <c r="G27" s="341"/>
      <c r="H27" s="331" t="str">
        <f>'Condições Gerais'!G6</f>
        <v>01-  Encarregado</v>
      </c>
      <c r="I27" s="331" t="str">
        <f>'Condições Gerais'!H6</f>
        <v>02- Copeira</v>
      </c>
      <c r="J27" s="331" t="str">
        <f>'Condições Gerais'!I6</f>
        <v>03- Recepcionista</v>
      </c>
      <c r="K27" s="331" t="str">
        <f>'Condições Gerais'!J6</f>
        <v>04- ASG</v>
      </c>
      <c r="L27" s="331" t="str">
        <f>'Condições Gerais'!K6</f>
        <v>05- Jardineiro</v>
      </c>
      <c r="M27" s="331" t="str">
        <f>'Condições Gerais'!L6</f>
        <v>06- Técnico de Refrigeração</v>
      </c>
      <c r="N27" s="331" t="str">
        <f>'Condições Gerais'!M6</f>
        <v>07- Meio Oficial</v>
      </c>
      <c r="O27" s="331" t="str">
        <f>'Condições Gerais'!N6</f>
        <v>08- Oficial Bombeiro</v>
      </c>
      <c r="P27" s="331" t="str">
        <f>'Condições Gerais'!O6</f>
        <v>09- Oficial Pedreiro</v>
      </c>
      <c r="Q27" s="331" t="str">
        <f>'Condições Gerais'!P6</f>
        <v>10- Eletricista</v>
      </c>
      <c r="R27" s="331" t="str">
        <f>'Condições Gerais'!Q6</f>
        <v>11- Operador de  Telemarketing 150</v>
      </c>
      <c r="S27" s="331" t="str">
        <f>'Condições Gerais'!R6</f>
        <v>12- Operador de  Telemarketing 125</v>
      </c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14"/>
      <c r="AM27" s="209"/>
      <c r="AN27" s="209"/>
      <c r="AO27" s="209"/>
      <c r="AP27" s="209"/>
    </row>
    <row r="28" spans="1:44" s="229" customFormat="1" ht="18" customHeight="1" x14ac:dyDescent="0.3">
      <c r="A28" s="261"/>
      <c r="B28" s="261"/>
      <c r="E28" s="342"/>
      <c r="F28" s="343"/>
      <c r="G28" s="344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14"/>
      <c r="AM28" s="209"/>
      <c r="AN28" s="209"/>
      <c r="AO28" s="209"/>
      <c r="AP28" s="209"/>
    </row>
    <row r="29" spans="1:44" s="229" customFormat="1" ht="18" customHeight="1" x14ac:dyDescent="0.3">
      <c r="A29" s="227"/>
      <c r="E29" s="337" t="s">
        <v>322</v>
      </c>
      <c r="F29" s="345">
        <v>0</v>
      </c>
      <c r="G29" s="329" t="s">
        <v>120</v>
      </c>
      <c r="H29" s="302">
        <f>'Condições Gerais'!G37</f>
        <v>2</v>
      </c>
      <c r="I29" s="302">
        <f>'Condições Gerais'!H37</f>
        <v>2</v>
      </c>
      <c r="J29" s="302">
        <f>'Condições Gerais'!I37</f>
        <v>2</v>
      </c>
      <c r="K29" s="302">
        <f>'Condições Gerais'!J37</f>
        <v>2</v>
      </c>
      <c r="L29" s="302">
        <f>'Condições Gerais'!K37</f>
        <v>2</v>
      </c>
      <c r="M29" s="302">
        <f>'Condições Gerais'!L37</f>
        <v>2</v>
      </c>
      <c r="N29" s="302">
        <f>'Condições Gerais'!M37</f>
        <v>2</v>
      </c>
      <c r="O29" s="302">
        <f>'Condições Gerais'!N37</f>
        <v>2</v>
      </c>
      <c r="P29" s="302">
        <f>'Condições Gerais'!O37</f>
        <v>2</v>
      </c>
      <c r="Q29" s="302">
        <f>'Condições Gerais'!P37</f>
        <v>2</v>
      </c>
      <c r="R29" s="302">
        <f>'Condições Gerais'!Q37</f>
        <v>2</v>
      </c>
      <c r="S29" s="302">
        <f>'Condições Gerais'!R37</f>
        <v>2</v>
      </c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14"/>
      <c r="AM29" s="209"/>
      <c r="AN29" s="209"/>
      <c r="AO29" s="209"/>
      <c r="AP29" s="209"/>
    </row>
    <row r="30" spans="1:44" s="229" customFormat="1" ht="18" customHeight="1" x14ac:dyDescent="0.3">
      <c r="A30" s="227"/>
      <c r="E30" s="338"/>
      <c r="F30" s="346"/>
      <c r="G30" s="295" t="s">
        <v>329</v>
      </c>
      <c r="H30" s="327">
        <f t="shared" ref="H30:I30" si="7">$F29*H29</f>
        <v>0</v>
      </c>
      <c r="I30" s="327">
        <f t="shared" si="7"/>
        <v>0</v>
      </c>
      <c r="J30" s="327">
        <f>$F29*J29</f>
        <v>0</v>
      </c>
      <c r="K30" s="327">
        <f t="shared" ref="K30:S30" si="8">$F29*K29</f>
        <v>0</v>
      </c>
      <c r="L30" s="327">
        <f t="shared" si="8"/>
        <v>0</v>
      </c>
      <c r="M30" s="327">
        <f t="shared" si="8"/>
        <v>0</v>
      </c>
      <c r="N30" s="327">
        <f t="shared" si="8"/>
        <v>0</v>
      </c>
      <c r="O30" s="327">
        <f t="shared" si="8"/>
        <v>0</v>
      </c>
      <c r="P30" s="327">
        <f t="shared" si="8"/>
        <v>0</v>
      </c>
      <c r="Q30" s="327">
        <f t="shared" si="8"/>
        <v>0</v>
      </c>
      <c r="R30" s="330">
        <f t="shared" si="8"/>
        <v>0</v>
      </c>
      <c r="S30" s="327">
        <f t="shared" si="8"/>
        <v>0</v>
      </c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14"/>
      <c r="AM30" s="209"/>
      <c r="AN30" s="209"/>
      <c r="AO30" s="209"/>
      <c r="AP30" s="209"/>
    </row>
    <row r="31" spans="1:44" s="229" customFormat="1" ht="18" customHeight="1" x14ac:dyDescent="0.3">
      <c r="A31" s="227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14"/>
      <c r="AM31" s="209"/>
      <c r="AN31" s="209"/>
      <c r="AO31" s="209"/>
      <c r="AP31" s="209"/>
    </row>
    <row r="32" spans="1:44" s="229" customFormat="1" ht="18" customHeight="1" x14ac:dyDescent="0.3">
      <c r="A32" s="242"/>
      <c r="B32" s="243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14"/>
      <c r="AM32" s="209"/>
      <c r="AN32" s="209"/>
      <c r="AO32" s="209"/>
      <c r="AP32" s="209"/>
    </row>
    <row r="33" spans="1:42" s="229" customFormat="1" ht="18" customHeight="1" x14ac:dyDescent="0.3">
      <c r="A33" s="233"/>
      <c r="B33" s="233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14"/>
      <c r="AM33" s="209"/>
      <c r="AN33" s="209"/>
      <c r="AO33" s="209"/>
      <c r="AP33" s="209"/>
    </row>
    <row r="34" spans="1:42" s="235" customFormat="1" ht="18" customHeight="1" x14ac:dyDescent="0.3">
      <c r="A34" s="215" t="s">
        <v>198</v>
      </c>
      <c r="B34" s="216">
        <f>'Condições Gerais'!B44</f>
        <v>16</v>
      </c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14"/>
      <c r="AM34" s="209"/>
      <c r="AN34" s="209"/>
      <c r="AO34" s="209"/>
      <c r="AP34" s="209"/>
    </row>
    <row r="35" spans="1:42" s="235" customFormat="1" ht="18" customHeight="1" x14ac:dyDescent="0.3">
      <c r="A35" s="215" t="s">
        <v>228</v>
      </c>
      <c r="B35" s="219">
        <f>'Condições Gerais'!B45</f>
        <v>50687.079966518839</v>
      </c>
      <c r="E35" s="323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14"/>
      <c r="AM35" s="209"/>
      <c r="AN35" s="209"/>
      <c r="AO35" s="209"/>
      <c r="AP35" s="209"/>
    </row>
    <row r="36" spans="1:42" s="235" customFormat="1" ht="18" customHeight="1" x14ac:dyDescent="0.3">
      <c r="A36" s="215"/>
      <c r="B36" s="21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14"/>
      <c r="AM36" s="209"/>
      <c r="AN36" s="209"/>
      <c r="AO36" s="209"/>
      <c r="AP36" s="209"/>
    </row>
    <row r="37" spans="1:42" s="235" customFormat="1" ht="18" customHeight="1" x14ac:dyDescent="0.3">
      <c r="A37" s="215" t="s">
        <v>229</v>
      </c>
      <c r="B37" s="432">
        <f>'Condições Gerais'!B47</f>
        <v>50687.079966518839</v>
      </c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14"/>
      <c r="AM37" s="209"/>
      <c r="AN37" s="209"/>
      <c r="AO37" s="209"/>
      <c r="AP37" s="209"/>
    </row>
    <row r="38" spans="1:42" s="235" customFormat="1" ht="18" customHeight="1" x14ac:dyDescent="0.3">
      <c r="A38" s="215" t="s">
        <v>230</v>
      </c>
      <c r="B38" s="219">
        <f>'Condições Gerais'!B48</f>
        <v>608244.95959822601</v>
      </c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14"/>
      <c r="AM38" s="209"/>
      <c r="AN38" s="209"/>
      <c r="AO38" s="209"/>
      <c r="AP38" s="209"/>
    </row>
    <row r="39" spans="1:42" s="220" customFormat="1" ht="18" customHeight="1" x14ac:dyDescent="0.3">
      <c r="A39" s="226"/>
      <c r="B39" s="226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14"/>
      <c r="AM39" s="209"/>
      <c r="AN39" s="209"/>
      <c r="AO39" s="209"/>
      <c r="AP39" s="209"/>
    </row>
    <row r="40" spans="1:42" s="220" customFormat="1" ht="18" customHeight="1" x14ac:dyDescent="0.3">
      <c r="E40" s="209"/>
      <c r="F40" s="209"/>
      <c r="G40" s="209"/>
      <c r="H40" s="209"/>
      <c r="I40" s="209"/>
      <c r="J40" s="210"/>
      <c r="K40" s="210"/>
      <c r="L40" s="210"/>
      <c r="M40" s="210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14"/>
      <c r="AM40" s="209"/>
      <c r="AN40" s="209"/>
      <c r="AO40" s="209"/>
      <c r="AP40" s="209"/>
    </row>
    <row r="41" spans="1:42" s="220" customFormat="1" ht="18" customHeight="1" x14ac:dyDescent="0.3"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14"/>
      <c r="AM41" s="209"/>
      <c r="AN41" s="209"/>
      <c r="AO41" s="209"/>
      <c r="AP41" s="209"/>
    </row>
    <row r="42" spans="1:42" s="229" customFormat="1" ht="18" customHeight="1" x14ac:dyDescent="0.3"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14"/>
      <c r="AM42" s="209"/>
      <c r="AN42" s="209"/>
      <c r="AO42" s="209"/>
      <c r="AP42" s="209"/>
    </row>
    <row r="43" spans="1:42" ht="18" customHeight="1" x14ac:dyDescent="0.3">
      <c r="J43" s="209"/>
    </row>
    <row r="44" spans="1:42" ht="18" customHeight="1" x14ac:dyDescent="0.3">
      <c r="J44" s="209"/>
    </row>
    <row r="45" spans="1:42" ht="18" customHeight="1" x14ac:dyDescent="0.3">
      <c r="J45" s="209"/>
    </row>
    <row r="46" spans="1:42" ht="18" customHeight="1" x14ac:dyDescent="0.3">
      <c r="J46" s="209"/>
    </row>
  </sheetData>
  <sheetProtection algorithmName="SHA-512" hashValue="FtHkCVRbrjV6Qd66SioJcer7KR7qwzbxNa/0C2+nu7BXQCFP0Uwq3l+g99KcMFfqmFuD2nggLCK3gokLWBgT3w==" saltValue="giIo2c8+lisyZkYpq6+5sg==" spinCount="100000" sheet="1" objects="1" scenarios="1"/>
  <mergeCells count="72">
    <mergeCell ref="N27:N28"/>
    <mergeCell ref="O27:O28"/>
    <mergeCell ref="P27:P28"/>
    <mergeCell ref="Q27:Q28"/>
    <mergeCell ref="R27:R28"/>
    <mergeCell ref="E29:E30"/>
    <mergeCell ref="F29:F30"/>
    <mergeCell ref="H27:H28"/>
    <mergeCell ref="I27:I28"/>
    <mergeCell ref="J27:J28"/>
    <mergeCell ref="K27:K28"/>
    <mergeCell ref="L27:L28"/>
    <mergeCell ref="M27:M28"/>
    <mergeCell ref="F16:F17"/>
    <mergeCell ref="E18:E19"/>
    <mergeCell ref="E20:E21"/>
    <mergeCell ref="E22:E23"/>
    <mergeCell ref="E24:E25"/>
    <mergeCell ref="F18:F19"/>
    <mergeCell ref="F20:F21"/>
    <mergeCell ref="F22:F23"/>
    <mergeCell ref="F24:F25"/>
    <mergeCell ref="A1:B1"/>
    <mergeCell ref="A5:B7"/>
    <mergeCell ref="A2:B2"/>
    <mergeCell ref="A27:B27"/>
    <mergeCell ref="A26:B26"/>
    <mergeCell ref="E14:E15"/>
    <mergeCell ref="E16:E17"/>
    <mergeCell ref="E27:G28"/>
    <mergeCell ref="F14:F15"/>
    <mergeCell ref="H8:H9"/>
    <mergeCell ref="E10:E11"/>
    <mergeCell ref="F10:F11"/>
    <mergeCell ref="E12:E13"/>
    <mergeCell ref="F12:F13"/>
    <mergeCell ref="E8:G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AC8:AC9"/>
    <mergeCell ref="AD8:AD9"/>
    <mergeCell ref="AE8:AE9"/>
    <mergeCell ref="AF8:AF9"/>
    <mergeCell ref="S8:S9"/>
    <mergeCell ref="T8:T9"/>
    <mergeCell ref="U8:U9"/>
    <mergeCell ref="V8:V9"/>
    <mergeCell ref="W8:W9"/>
    <mergeCell ref="S27:S28"/>
    <mergeCell ref="AM8:AM9"/>
    <mergeCell ref="AN8:AN9"/>
    <mergeCell ref="AO8:AO9"/>
    <mergeCell ref="AP8:AP9"/>
    <mergeCell ref="AG8:AG9"/>
    <mergeCell ref="AH8:AH9"/>
    <mergeCell ref="AI8:AI9"/>
    <mergeCell ref="AJ8:AJ9"/>
    <mergeCell ref="X8:X9"/>
    <mergeCell ref="Y8:Y9"/>
    <mergeCell ref="Z8:Z9"/>
    <mergeCell ref="AK8:AK9"/>
    <mergeCell ref="AL8:AL9"/>
    <mergeCell ref="AA8:AA9"/>
    <mergeCell ref="AB8:AB9"/>
  </mergeCells>
  <pageMargins left="0.39370078740157483" right="0.39370078740157483" top="0.39370078740157483" bottom="0.39370078740157483" header="0.31496062992125984" footer="0.31496062992125984"/>
  <pageSetup paperSize="9"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J90"/>
  <sheetViews>
    <sheetView showGridLines="0" topLeftCell="B16" workbookViewId="0">
      <selection activeCell="F6" sqref="F6"/>
    </sheetView>
  </sheetViews>
  <sheetFormatPr defaultColWidth="9.09765625" defaultRowHeight="12.85" customHeight="1" x14ac:dyDescent="0.3"/>
  <cols>
    <col min="1" max="1" width="2.09765625" style="61" customWidth="1"/>
    <col min="2" max="2" width="10.3984375" style="61" customWidth="1"/>
    <col min="3" max="3" width="5.09765625" style="61" customWidth="1"/>
    <col min="4" max="4" width="39.69921875" style="61" customWidth="1"/>
    <col min="5" max="5" width="14.69921875" style="61" customWidth="1"/>
    <col min="6" max="6" width="16.09765625" style="62" customWidth="1"/>
    <col min="7" max="7" width="14.69921875" style="61" customWidth="1"/>
    <col min="8" max="8" width="9.09765625" style="61"/>
    <col min="9" max="9" width="10.296875" style="61" bestFit="1" customWidth="1"/>
    <col min="10" max="16384" width="9.09765625" style="61"/>
  </cols>
  <sheetData>
    <row r="1" spans="2:7" ht="12.85" customHeight="1" x14ac:dyDescent="0.3">
      <c r="B1" s="416" t="str">
        <f>'Condições Gerais'!A1</f>
        <v>PREFEITURA DE BELO HORIZONTE</v>
      </c>
      <c r="C1" s="416"/>
      <c r="D1" s="416"/>
      <c r="E1" s="416"/>
      <c r="F1" s="416"/>
    </row>
    <row r="3" spans="2:7" ht="12.85" customHeight="1" x14ac:dyDescent="0.3">
      <c r="B3" s="416" t="s">
        <v>0</v>
      </c>
      <c r="C3" s="416"/>
      <c r="D3" s="416"/>
      <c r="E3" s="416"/>
      <c r="F3" s="416"/>
    </row>
    <row r="5" spans="2:7" ht="12.85" customHeight="1" x14ac:dyDescent="0.3">
      <c r="B5" s="68" t="s">
        <v>139</v>
      </c>
      <c r="C5" s="69"/>
      <c r="D5" s="70"/>
      <c r="E5" s="71" t="s">
        <v>43</v>
      </c>
      <c r="F5" s="71" t="s">
        <v>62</v>
      </c>
    </row>
    <row r="6" spans="2:7" ht="12.85" customHeight="1" x14ac:dyDescent="0.3">
      <c r="B6" s="161" t="str">
        <f>'Condições Gerais'!L6</f>
        <v>06- Técnico de Refrigeração</v>
      </c>
      <c r="C6" s="94"/>
      <c r="D6" s="95"/>
      <c r="E6" s="158">
        <f>'Condições Gerais'!L17</f>
        <v>220</v>
      </c>
      <c r="F6" s="159">
        <f>'Condições Gerais'!L18</f>
        <v>10.111500000000001</v>
      </c>
    </row>
    <row r="8" spans="2:7" ht="12.85" customHeight="1" x14ac:dyDescent="0.3">
      <c r="B8" s="236" t="s">
        <v>64</v>
      </c>
      <c r="C8" s="47"/>
      <c r="D8" s="47"/>
      <c r="E8" s="164" t="s">
        <v>165</v>
      </c>
      <c r="F8" s="96" t="s">
        <v>59</v>
      </c>
    </row>
    <row r="9" spans="2:7" ht="12.85" customHeight="1" x14ac:dyDescent="0.3">
      <c r="B9" s="97"/>
      <c r="C9" s="3">
        <v>1</v>
      </c>
      <c r="D9" s="41" t="s">
        <v>28</v>
      </c>
      <c r="E9" s="45"/>
      <c r="F9" s="4">
        <f>'Condições Gerais'!L9</f>
        <v>2224.5300000000002</v>
      </c>
    </row>
    <row r="10" spans="2:7" ht="12.85" customHeight="1" x14ac:dyDescent="0.3">
      <c r="B10" s="98"/>
      <c r="C10" s="3">
        <v>2</v>
      </c>
      <c r="D10" s="41" t="s">
        <v>48</v>
      </c>
      <c r="E10" s="45"/>
      <c r="F10" s="4">
        <f>'Condições Gerais'!L10</f>
        <v>0</v>
      </c>
    </row>
    <row r="11" spans="2:7" ht="12.85" customHeight="1" x14ac:dyDescent="0.3">
      <c r="B11" s="98"/>
      <c r="C11" s="3">
        <v>3</v>
      </c>
      <c r="D11" s="41" t="s">
        <v>49</v>
      </c>
      <c r="E11" s="45"/>
      <c r="F11" s="4">
        <f>'Condições Gerais'!L12</f>
        <v>0</v>
      </c>
    </row>
    <row r="12" spans="2:7" ht="12.85" customHeight="1" x14ac:dyDescent="0.3">
      <c r="B12" s="98"/>
      <c r="C12" s="3">
        <v>4</v>
      </c>
      <c r="D12" s="41" t="s">
        <v>31</v>
      </c>
      <c r="E12" s="163">
        <f>'Condições Gerais'!L20</f>
        <v>0</v>
      </c>
      <c r="F12" s="4">
        <f>'Condições Gerais'!L21</f>
        <v>0</v>
      </c>
      <c r="G12" s="99"/>
    </row>
    <row r="13" spans="2:7" ht="12.85" customHeight="1" x14ac:dyDescent="0.3">
      <c r="B13" s="98"/>
      <c r="C13" s="3">
        <v>5</v>
      </c>
      <c r="D13" s="41" t="s">
        <v>123</v>
      </c>
      <c r="E13" s="163">
        <f>'Condições Gerais'!L24</f>
        <v>0</v>
      </c>
      <c r="F13" s="4">
        <f>'Condições Gerais'!L25</f>
        <v>0</v>
      </c>
    </row>
    <row r="14" spans="2:7" ht="12.85" customHeight="1" x14ac:dyDescent="0.3">
      <c r="B14" s="98"/>
      <c r="C14" s="3">
        <v>6</v>
      </c>
      <c r="D14" s="41" t="s">
        <v>241</v>
      </c>
      <c r="E14" s="163">
        <f>'Condições Gerais'!L28</f>
        <v>0</v>
      </c>
      <c r="F14" s="4">
        <f>'Condições Gerais'!L29</f>
        <v>0</v>
      </c>
    </row>
    <row r="15" spans="2:7" ht="12.85" customHeight="1" x14ac:dyDescent="0.3">
      <c r="B15" s="98"/>
      <c r="C15" s="3">
        <v>7</v>
      </c>
      <c r="D15" s="41" t="s">
        <v>29</v>
      </c>
      <c r="E15" s="163">
        <f>'Condições Gerais'!L30</f>
        <v>0</v>
      </c>
      <c r="F15" s="4">
        <f>'Condições Gerais'!L31</f>
        <v>0</v>
      </c>
    </row>
    <row r="16" spans="2:7" ht="12.85" customHeight="1" x14ac:dyDescent="0.3">
      <c r="B16" s="98"/>
      <c r="C16" s="3">
        <v>8</v>
      </c>
      <c r="D16" s="238" t="s">
        <v>252</v>
      </c>
      <c r="E16" s="163">
        <f>'Condições Gerais'!L26</f>
        <v>0</v>
      </c>
      <c r="F16" s="4">
        <f>'Condições Gerais'!L27</f>
        <v>0</v>
      </c>
    </row>
    <row r="17" spans="2:6" ht="12.85" customHeight="1" x14ac:dyDescent="0.3">
      <c r="B17" s="100"/>
      <c r="C17" s="22">
        <v>9</v>
      </c>
      <c r="D17" s="41" t="s">
        <v>47</v>
      </c>
      <c r="E17" s="45"/>
      <c r="F17" s="4">
        <f>(F12+F13+F14+F15+F16)/24*6</f>
        <v>0</v>
      </c>
    </row>
    <row r="18" spans="2:6" ht="12.85" customHeight="1" x14ac:dyDescent="0.3">
      <c r="B18" s="237" t="s">
        <v>114</v>
      </c>
      <c r="C18" s="47"/>
      <c r="D18" s="47"/>
      <c r="E18" s="48"/>
      <c r="F18" s="33">
        <f>SUM(F9:F17)</f>
        <v>2224.5300000000002</v>
      </c>
    </row>
    <row r="20" spans="2:6" ht="12.85" customHeight="1" x14ac:dyDescent="0.3">
      <c r="B20" s="46" t="s">
        <v>63</v>
      </c>
      <c r="C20" s="47"/>
      <c r="D20" s="48"/>
      <c r="E20" s="101" t="s">
        <v>4</v>
      </c>
      <c r="F20" s="96" t="s">
        <v>59</v>
      </c>
    </row>
    <row r="21" spans="2:6" ht="12.85" customHeight="1" x14ac:dyDescent="0.3">
      <c r="B21" s="420" t="s">
        <v>3</v>
      </c>
      <c r="C21" s="5">
        <v>1</v>
      </c>
      <c r="D21" s="37" t="str">
        <f>'Condições Gerais'!A23</f>
        <v>INSS</v>
      </c>
      <c r="E21" s="6">
        <f>'Condições Gerais'!B23</f>
        <v>0.2</v>
      </c>
      <c r="F21" s="7">
        <f>E21*$F$18</f>
        <v>444.90600000000006</v>
      </c>
    </row>
    <row r="22" spans="2:6" ht="12.85" customHeight="1" x14ac:dyDescent="0.3">
      <c r="B22" s="421"/>
      <c r="C22" s="5">
        <v>2</v>
      </c>
      <c r="D22" s="37" t="str">
        <f>'Condições Gerais'!A24</f>
        <v>SESI ou SESC</v>
      </c>
      <c r="E22" s="6">
        <f>'Condições Gerais'!B24</f>
        <v>0</v>
      </c>
      <c r="F22" s="7">
        <f t="shared" ref="F22:F28" si="0">E22*$F$18</f>
        <v>0</v>
      </c>
    </row>
    <row r="23" spans="2:6" ht="12.85" customHeight="1" x14ac:dyDescent="0.3">
      <c r="B23" s="421"/>
      <c r="C23" s="5">
        <v>3</v>
      </c>
      <c r="D23" s="37" t="str">
        <f>'Condições Gerais'!A25</f>
        <v>SENAI ou SENAC</v>
      </c>
      <c r="E23" s="6">
        <f>'Condições Gerais'!B25</f>
        <v>0</v>
      </c>
      <c r="F23" s="7">
        <f t="shared" si="0"/>
        <v>0</v>
      </c>
    </row>
    <row r="24" spans="2:6" ht="12.85" customHeight="1" x14ac:dyDescent="0.3">
      <c r="B24" s="421"/>
      <c r="C24" s="5">
        <v>4</v>
      </c>
      <c r="D24" s="37" t="str">
        <f>'Condições Gerais'!A26</f>
        <v>INCRA</v>
      </c>
      <c r="E24" s="6">
        <f>'Condições Gerais'!B26</f>
        <v>0</v>
      </c>
      <c r="F24" s="7">
        <f t="shared" si="0"/>
        <v>0</v>
      </c>
    </row>
    <row r="25" spans="2:6" ht="12.85" customHeight="1" x14ac:dyDescent="0.3">
      <c r="B25" s="421"/>
      <c r="C25" s="5">
        <v>5</v>
      </c>
      <c r="D25" s="37" t="str">
        <f>'Condições Gerais'!A27</f>
        <v>Salário educação</v>
      </c>
      <c r="E25" s="6">
        <f>'Condições Gerais'!B27</f>
        <v>2.5000000000000001E-2</v>
      </c>
      <c r="F25" s="7">
        <f t="shared" si="0"/>
        <v>55.613250000000008</v>
      </c>
    </row>
    <row r="26" spans="2:6" ht="12.85" customHeight="1" x14ac:dyDescent="0.3">
      <c r="B26" s="421"/>
      <c r="C26" s="5">
        <v>6</v>
      </c>
      <c r="D26" s="37" t="str">
        <f>'Condições Gerais'!A28</f>
        <v>FGTS</v>
      </c>
      <c r="E26" s="6">
        <f>'Condições Gerais'!B28</f>
        <v>0.08</v>
      </c>
      <c r="F26" s="7">
        <f t="shared" si="0"/>
        <v>177.96240000000003</v>
      </c>
    </row>
    <row r="27" spans="2:6" ht="12.85" customHeight="1" x14ac:dyDescent="0.3">
      <c r="B27" s="421"/>
      <c r="C27" s="5">
        <v>7</v>
      </c>
      <c r="D27" s="37" t="str">
        <f>'Condições Gerais'!A29</f>
        <v>Seguro acidente do trabalho</v>
      </c>
      <c r="E27" s="6">
        <f>'Condições Gerais'!B29</f>
        <v>0</v>
      </c>
      <c r="F27" s="7">
        <f t="shared" si="0"/>
        <v>0</v>
      </c>
    </row>
    <row r="28" spans="2:6" ht="12.85" customHeight="1" x14ac:dyDescent="0.3">
      <c r="B28" s="421"/>
      <c r="C28" s="5">
        <v>8</v>
      </c>
      <c r="D28" s="37" t="str">
        <f>'Condições Gerais'!A30</f>
        <v>SEBRAE</v>
      </c>
      <c r="E28" s="6">
        <f>'Condições Gerais'!B30</f>
        <v>0</v>
      </c>
      <c r="F28" s="7">
        <f t="shared" si="0"/>
        <v>0</v>
      </c>
    </row>
    <row r="29" spans="2:6" ht="12.85" customHeight="1" x14ac:dyDescent="0.3">
      <c r="B29" s="422"/>
      <c r="C29" s="8" t="s">
        <v>13</v>
      </c>
      <c r="D29" s="8"/>
      <c r="E29" s="9">
        <f>SUM(E21:E28)</f>
        <v>0.30499999999999999</v>
      </c>
      <c r="F29" s="10">
        <f>SUM(F21:F28)</f>
        <v>678.48165000000006</v>
      </c>
    </row>
    <row r="30" spans="2:6" ht="12.85" customHeight="1" x14ac:dyDescent="0.3">
      <c r="B30" s="417" t="s">
        <v>14</v>
      </c>
      <c r="C30" s="165">
        <v>9</v>
      </c>
      <c r="D30" s="37" t="str">
        <f>'Condições Gerais'!A12</f>
        <v xml:space="preserve">Férias </v>
      </c>
      <c r="E30" s="6">
        <f>'Condições Gerais'!B12</f>
        <v>0.12037037037037036</v>
      </c>
      <c r="F30" s="7">
        <f>E30*$F$18</f>
        <v>267.76749999999998</v>
      </c>
    </row>
    <row r="31" spans="2:6" ht="12.85" customHeight="1" x14ac:dyDescent="0.3">
      <c r="B31" s="417"/>
      <c r="C31" s="165">
        <v>10</v>
      </c>
      <c r="D31" s="37" t="str">
        <f>'Condições Gerais'!A13</f>
        <v>Auxílio doença</v>
      </c>
      <c r="E31" s="6">
        <f>'Condições Gerais'!B13</f>
        <v>1.6555555555555556E-2</v>
      </c>
      <c r="F31" s="7">
        <f t="shared" ref="F31:F41" si="1">E31*$F$18</f>
        <v>36.828330000000001</v>
      </c>
    </row>
    <row r="32" spans="2:6" ht="12.85" customHeight="1" x14ac:dyDescent="0.3">
      <c r="B32" s="417"/>
      <c r="C32" s="165">
        <v>11</v>
      </c>
      <c r="D32" s="37" t="str">
        <f>'Condições Gerais'!A14</f>
        <v>Licença maternidade</v>
      </c>
      <c r="E32" s="6">
        <f>'Condições Gerais'!B14</f>
        <v>5.5239999999999994E-3</v>
      </c>
      <c r="F32" s="7">
        <f t="shared" si="1"/>
        <v>12.28830372</v>
      </c>
    </row>
    <row r="33" spans="2:10" ht="12.85" customHeight="1" x14ac:dyDescent="0.3">
      <c r="B33" s="417"/>
      <c r="C33" s="165">
        <v>12</v>
      </c>
      <c r="D33" s="37" t="str">
        <f>'Condições Gerais'!A15</f>
        <v>Licença paternidade</v>
      </c>
      <c r="E33" s="6">
        <f>'Condições Gerais'!B15</f>
        <v>2.0833333333333332E-4</v>
      </c>
      <c r="F33" s="7">
        <f t="shared" si="1"/>
        <v>0.46344374999999999</v>
      </c>
    </row>
    <row r="34" spans="2:10" ht="12.85" customHeight="1" x14ac:dyDescent="0.3">
      <c r="B34" s="417"/>
      <c r="C34" s="165">
        <v>13</v>
      </c>
      <c r="D34" s="37" t="str">
        <f>'Condições Gerais'!A16</f>
        <v>Faltas legais</v>
      </c>
      <c r="E34" s="6">
        <f>'Condições Gerais'!B16</f>
        <v>8.2222222222222228E-3</v>
      </c>
      <c r="F34" s="7">
        <f t="shared" si="1"/>
        <v>18.290580000000002</v>
      </c>
    </row>
    <row r="35" spans="2:10" ht="12.85" customHeight="1" x14ac:dyDescent="0.3">
      <c r="B35" s="417"/>
      <c r="C35" s="165">
        <v>14</v>
      </c>
      <c r="D35" s="37" t="str">
        <f>'Condições Gerais'!A17</f>
        <v>Acidente de trabalho</v>
      </c>
      <c r="E35" s="6">
        <f>'Condições Gerais'!B17</f>
        <v>3.2499999999999999E-4</v>
      </c>
      <c r="F35" s="7">
        <f t="shared" si="1"/>
        <v>0.72297224999999998</v>
      </c>
    </row>
    <row r="36" spans="2:10" ht="12.85" customHeight="1" x14ac:dyDescent="0.3">
      <c r="B36" s="417"/>
      <c r="C36" s="165">
        <v>15</v>
      </c>
      <c r="D36" s="37" t="str">
        <f>'Condições Gerais'!A18</f>
        <v>Aviso Prévio</v>
      </c>
      <c r="E36" s="6">
        <f>'Condições Gerais'!B18</f>
        <v>1.9444444444444445E-2</v>
      </c>
      <c r="F36" s="7">
        <f t="shared" si="1"/>
        <v>43.254750000000001</v>
      </c>
    </row>
    <row r="37" spans="2:10" ht="12.85" customHeight="1" x14ac:dyDescent="0.3">
      <c r="B37" s="417"/>
      <c r="C37" s="165">
        <v>16</v>
      </c>
      <c r="D37" s="37" t="str">
        <f>'Condições Gerais'!A19</f>
        <v>13º Salário</v>
      </c>
      <c r="E37" s="6">
        <f>'Condições Gerais'!B19</f>
        <v>9.0277777777777776E-2</v>
      </c>
      <c r="F37" s="7">
        <f t="shared" si="1"/>
        <v>200.825625</v>
      </c>
    </row>
    <row r="38" spans="2:10" ht="12.85" customHeight="1" x14ac:dyDescent="0.3">
      <c r="B38" s="417"/>
      <c r="C38" s="11" t="s">
        <v>22</v>
      </c>
      <c r="D38" s="11"/>
      <c r="E38" s="12">
        <f>SUM(E30:E37)</f>
        <v>0.26092770370370372</v>
      </c>
      <c r="F38" s="13">
        <f>SUM(F30:F37)</f>
        <v>580.44150472000001</v>
      </c>
    </row>
    <row r="39" spans="2:10" ht="12.85" customHeight="1" x14ac:dyDescent="0.3">
      <c r="B39" s="418" t="s">
        <v>23</v>
      </c>
      <c r="C39" s="166">
        <v>17</v>
      </c>
      <c r="D39" s="38" t="str">
        <f>'Condições Gerais'!A20</f>
        <v>Indenizações  - rescisões s/ justa causa</v>
      </c>
      <c r="E39" s="14">
        <f>'Condições Gerais'!B20</f>
        <v>3.8199999999999998E-2</v>
      </c>
      <c r="F39" s="7">
        <f t="shared" si="1"/>
        <v>84.977046000000001</v>
      </c>
    </row>
    <row r="40" spans="2:10" ht="12.85" customHeight="1" x14ac:dyDescent="0.3">
      <c r="B40" s="418"/>
      <c r="C40" s="15" t="s">
        <v>24</v>
      </c>
      <c r="D40" s="15"/>
      <c r="E40" s="16">
        <f>SUM(E39)</f>
        <v>3.8199999999999998E-2</v>
      </c>
      <c r="F40" s="17">
        <f>SUM(F39)</f>
        <v>84.977046000000001</v>
      </c>
    </row>
    <row r="41" spans="2:10" s="1" customFormat="1" ht="25.5" customHeight="1" x14ac:dyDescent="0.3">
      <c r="B41" s="419" t="s">
        <v>34</v>
      </c>
      <c r="C41" s="34">
        <v>18</v>
      </c>
      <c r="D41" s="18" t="s">
        <v>38</v>
      </c>
      <c r="E41" s="35">
        <f>E29*E38</f>
        <v>7.9582949629629626E-2</v>
      </c>
      <c r="F41" s="36">
        <f t="shared" si="1"/>
        <v>177.03465893960001</v>
      </c>
      <c r="G41" s="61"/>
      <c r="H41" s="61"/>
      <c r="I41" s="61"/>
      <c r="J41" s="61"/>
    </row>
    <row r="42" spans="2:10" ht="12.85" customHeight="1" x14ac:dyDescent="0.3">
      <c r="B42" s="419"/>
      <c r="C42" s="19" t="s">
        <v>25</v>
      </c>
      <c r="D42" s="19"/>
      <c r="E42" s="20">
        <f>SUM(E41)</f>
        <v>7.9582949629629626E-2</v>
      </c>
      <c r="F42" s="21">
        <f>SUM(F41)</f>
        <v>177.03465893960001</v>
      </c>
    </row>
    <row r="43" spans="2:10" ht="12.85" customHeight="1" x14ac:dyDescent="0.3">
      <c r="B43" s="49" t="s">
        <v>115</v>
      </c>
      <c r="C43" s="50"/>
      <c r="D43" s="51"/>
      <c r="E43" s="20">
        <f>E29+E38+E40+E42</f>
        <v>0.68371065333333336</v>
      </c>
      <c r="F43" s="21">
        <f>F29+F38+F40+F42</f>
        <v>1520.9348596596001</v>
      </c>
    </row>
    <row r="45" spans="2:10" ht="25.5" customHeight="1" x14ac:dyDescent="0.3">
      <c r="B45" s="102" t="s">
        <v>143</v>
      </c>
      <c r="C45" s="103"/>
      <c r="D45" s="103"/>
      <c r="E45" s="104" t="s">
        <v>119</v>
      </c>
      <c r="F45" s="96" t="s">
        <v>59</v>
      </c>
    </row>
    <row r="46" spans="2:10" ht="12.85" customHeight="1" x14ac:dyDescent="0.3">
      <c r="B46" s="97"/>
      <c r="C46" s="22">
        <v>1</v>
      </c>
      <c r="D46" s="52" t="s">
        <v>141</v>
      </c>
      <c r="E46" s="64">
        <f>(F9*0.06)</f>
        <v>133.4718</v>
      </c>
      <c r="F46" s="23">
        <f>IF(('Condições Gerais'!L33-E46)&lt;0,0,'Condições Gerais'!L33-E46)</f>
        <v>262.52819999999997</v>
      </c>
      <c r="G46" s="169"/>
    </row>
    <row r="47" spans="2:10" ht="12.85" customHeight="1" x14ac:dyDescent="0.3">
      <c r="B47" s="98"/>
      <c r="C47" s="22">
        <v>2</v>
      </c>
      <c r="D47" s="65" t="s">
        <v>125</v>
      </c>
      <c r="E47" s="64">
        <f>'Condições Gerais'!L36*'Condições Gerais'!E34</f>
        <v>112.2</v>
      </c>
      <c r="F47" s="23">
        <f>'Condições Gerais'!L36-E47</f>
        <v>448.8</v>
      </c>
    </row>
    <row r="48" spans="2:10" ht="12.85" customHeight="1" x14ac:dyDescent="0.3">
      <c r="B48" s="98"/>
      <c r="C48" s="22">
        <v>3</v>
      </c>
      <c r="D48" s="66" t="s">
        <v>134</v>
      </c>
      <c r="E48" s="154" t="s">
        <v>42</v>
      </c>
      <c r="F48" s="23">
        <f>'Condições Gerais'!L40</f>
        <v>0</v>
      </c>
    </row>
    <row r="49" spans="2:6" ht="12.85" customHeight="1" x14ac:dyDescent="0.3">
      <c r="B49" s="98"/>
      <c r="C49" s="22">
        <v>4</v>
      </c>
      <c r="D49" s="65" t="str">
        <f>'Condições Gerais'!D22</f>
        <v>INTRAJORNADA (indenizatória)</v>
      </c>
      <c r="E49" s="154" t="s">
        <v>42</v>
      </c>
      <c r="F49" s="23">
        <f>'Condições Gerais'!L23</f>
        <v>0</v>
      </c>
    </row>
    <row r="50" spans="2:6" ht="12.85" customHeight="1" x14ac:dyDescent="0.3">
      <c r="B50" s="98"/>
      <c r="C50" s="22">
        <v>5</v>
      </c>
      <c r="D50" s="65" t="str">
        <f>'Condições Gerais'!D41</f>
        <v xml:space="preserve">Cesta Basica </v>
      </c>
      <c r="E50" s="154" t="s">
        <v>42</v>
      </c>
      <c r="F50" s="23">
        <f>'Condições Gerais'!L42</f>
        <v>0</v>
      </c>
    </row>
    <row r="51" spans="2:6" ht="12.85" customHeight="1" x14ac:dyDescent="0.3">
      <c r="B51" s="98"/>
      <c r="C51" s="22">
        <v>6</v>
      </c>
      <c r="D51" s="65" t="str">
        <f>'Condições Gerais'!D43</f>
        <v>Outros custos ou benefícios da CCT</v>
      </c>
      <c r="E51" s="154" t="s">
        <v>42</v>
      </c>
      <c r="F51" s="23">
        <f>'Condições Gerais'!L44</f>
        <v>0</v>
      </c>
    </row>
    <row r="52" spans="2:6" ht="12.85" customHeight="1" x14ac:dyDescent="0.3">
      <c r="B52" s="98"/>
      <c r="C52" s="22">
        <v>7</v>
      </c>
      <c r="D52" s="65" t="str">
        <f>'Condições Gerais'!D45</f>
        <v>Outros custos ou benefícios da CCT</v>
      </c>
      <c r="E52" s="154" t="s">
        <v>42</v>
      </c>
      <c r="F52" s="23">
        <f>'Condições Gerais'!L46</f>
        <v>0</v>
      </c>
    </row>
    <row r="53" spans="2:6" ht="12.85" customHeight="1" x14ac:dyDescent="0.3">
      <c r="B53" s="99"/>
      <c r="C53" s="22">
        <v>8</v>
      </c>
      <c r="D53" s="65" t="str">
        <f>'Condições Gerais'!D47</f>
        <v>Outros custos ou benefícios da CCT</v>
      </c>
      <c r="E53" s="154" t="s">
        <v>42</v>
      </c>
      <c r="F53" s="23">
        <f>'Condições Gerais'!L48</f>
        <v>0</v>
      </c>
    </row>
    <row r="54" spans="2:6" ht="12.85" customHeight="1" x14ac:dyDescent="0.3">
      <c r="B54" s="99"/>
      <c r="C54" s="22">
        <v>9</v>
      </c>
      <c r="D54" s="65" t="str">
        <f>'Condições Gerais'!D53</f>
        <v>Outros custos ou benefícios da CCT</v>
      </c>
      <c r="E54" s="154" t="s">
        <v>42</v>
      </c>
      <c r="F54" s="23">
        <f>'Condições Gerais'!L50</f>
        <v>0</v>
      </c>
    </row>
    <row r="55" spans="2:6" ht="12.85" customHeight="1" x14ac:dyDescent="0.3">
      <c r="B55" s="99"/>
      <c r="C55" s="22">
        <v>10</v>
      </c>
      <c r="D55" s="65" t="str">
        <f>'Condições Gerais'!D55</f>
        <v>Outros custos ou benefícios da CCT</v>
      </c>
      <c r="E55" s="154" t="s">
        <v>42</v>
      </c>
      <c r="F55" s="23">
        <f>'Condições Gerais'!L52</f>
        <v>0</v>
      </c>
    </row>
    <row r="56" spans="2:6" ht="12.85" customHeight="1" x14ac:dyDescent="0.3">
      <c r="B56" s="99"/>
      <c r="C56" s="22">
        <v>11</v>
      </c>
      <c r="D56" s="65" t="str">
        <f>'Condições Gerais'!D57</f>
        <v>Outros custos ou benefícios da CCT</v>
      </c>
      <c r="E56" s="154" t="s">
        <v>42</v>
      </c>
      <c r="F56" s="23">
        <f>'Condições Gerais'!L54</f>
        <v>0</v>
      </c>
    </row>
    <row r="57" spans="2:6" ht="12.85" customHeight="1" x14ac:dyDescent="0.3">
      <c r="B57" s="99"/>
      <c r="C57" s="22">
        <v>12</v>
      </c>
      <c r="D57" s="65" t="str">
        <f>'Condições Gerais'!D55</f>
        <v>Outros custos ou benefícios da CCT</v>
      </c>
      <c r="E57" s="154" t="s">
        <v>42</v>
      </c>
      <c r="F57" s="23">
        <f>'Condições Gerais'!L56</f>
        <v>0</v>
      </c>
    </row>
    <row r="58" spans="2:6" ht="12.85" customHeight="1" x14ac:dyDescent="0.3">
      <c r="B58" s="99"/>
      <c r="C58" s="22">
        <v>13</v>
      </c>
      <c r="D58" s="65" t="str">
        <f>'Condições Gerais'!D57</f>
        <v>Outros custos ou benefícios da CCT</v>
      </c>
      <c r="E58" s="154" t="s">
        <v>42</v>
      </c>
      <c r="F58" s="23">
        <f>'Condições Gerais'!L58</f>
        <v>0</v>
      </c>
    </row>
    <row r="59" spans="2:6" ht="12.85" customHeight="1" x14ac:dyDescent="0.3">
      <c r="B59" s="49" t="s">
        <v>144</v>
      </c>
      <c r="C59" s="50"/>
      <c r="D59" s="50"/>
      <c r="E59" s="51"/>
      <c r="F59" s="31">
        <f>SUM(F46:F58)</f>
        <v>711.32819999999992</v>
      </c>
    </row>
    <row r="61" spans="2:6" ht="12.85" customHeight="1" x14ac:dyDescent="0.3">
      <c r="B61" s="46" t="s">
        <v>146</v>
      </c>
      <c r="C61" s="47"/>
      <c r="D61" s="47"/>
      <c r="E61" s="105"/>
      <c r="F61" s="96" t="s">
        <v>59</v>
      </c>
    </row>
    <row r="62" spans="2:6" ht="12.85" customHeight="1" x14ac:dyDescent="0.3">
      <c r="B62" s="41" t="s">
        <v>114</v>
      </c>
      <c r="C62" s="42"/>
      <c r="D62" s="42"/>
      <c r="E62" s="105"/>
      <c r="F62" s="39">
        <f>F18</f>
        <v>2224.5300000000002</v>
      </c>
    </row>
    <row r="63" spans="2:6" ht="12.85" customHeight="1" x14ac:dyDescent="0.3">
      <c r="B63" s="43" t="s">
        <v>115</v>
      </c>
      <c r="C63" s="44"/>
      <c r="D63" s="44"/>
      <c r="E63" s="105"/>
      <c r="F63" s="40">
        <f>F43</f>
        <v>1520.9348596596001</v>
      </c>
    </row>
    <row r="64" spans="2:6" ht="12.85" customHeight="1" x14ac:dyDescent="0.3">
      <c r="B64" s="43" t="s">
        <v>144</v>
      </c>
      <c r="C64" s="44"/>
      <c r="D64" s="44"/>
      <c r="E64" s="105"/>
      <c r="F64" s="40">
        <f>F59</f>
        <v>711.32819999999992</v>
      </c>
    </row>
    <row r="65" spans="2:6" ht="12.85" customHeight="1" x14ac:dyDescent="0.3">
      <c r="B65" s="68" t="s">
        <v>65</v>
      </c>
      <c r="C65" s="91"/>
      <c r="D65" s="91"/>
      <c r="E65" s="67"/>
      <c r="F65" s="63">
        <f>SUM(F62:F64)</f>
        <v>4456.7930596595997</v>
      </c>
    </row>
    <row r="67" spans="2:6" ht="12.85" customHeight="1" x14ac:dyDescent="0.3">
      <c r="B67" s="68" t="s">
        <v>290</v>
      </c>
      <c r="C67" s="69"/>
      <c r="D67" s="69"/>
      <c r="E67" s="106" t="s">
        <v>4</v>
      </c>
      <c r="F67" s="96" t="s">
        <v>59</v>
      </c>
    </row>
    <row r="68" spans="2:6" ht="12.85" customHeight="1" x14ac:dyDescent="0.3">
      <c r="B68" s="68" t="s">
        <v>291</v>
      </c>
      <c r="C68" s="91"/>
      <c r="D68" s="91"/>
      <c r="E68" s="255">
        <f>'Condições Gerais'!B40</f>
        <v>0</v>
      </c>
      <c r="F68" s="256">
        <f>E68*F65</f>
        <v>0</v>
      </c>
    </row>
    <row r="70" spans="2:6" ht="12.85" customHeight="1" x14ac:dyDescent="0.3">
      <c r="B70" s="68" t="s">
        <v>278</v>
      </c>
      <c r="C70" s="69"/>
      <c r="D70" s="69"/>
      <c r="E70" s="257"/>
      <c r="F70" s="96" t="s">
        <v>59</v>
      </c>
    </row>
    <row r="71" spans="2:6" ht="12.85" customHeight="1" x14ac:dyDescent="0.3">
      <c r="B71" s="68" t="s">
        <v>279</v>
      </c>
      <c r="C71" s="91"/>
      <c r="D71" s="91"/>
      <c r="E71" s="258"/>
      <c r="F71" s="256">
        <f>F65+F68</f>
        <v>4456.7930596595997</v>
      </c>
    </row>
    <row r="73" spans="2:6" ht="12.85" customHeight="1" x14ac:dyDescent="0.3">
      <c r="B73" s="46" t="s">
        <v>280</v>
      </c>
      <c r="C73" s="47"/>
      <c r="D73" s="48"/>
      <c r="E73" s="106" t="s">
        <v>4</v>
      </c>
      <c r="F73" s="96" t="s">
        <v>39</v>
      </c>
    </row>
    <row r="74" spans="2:6" ht="12.85" customHeight="1" x14ac:dyDescent="0.3">
      <c r="B74" s="28"/>
      <c r="C74" s="3">
        <v>1</v>
      </c>
      <c r="D74" s="24" t="str">
        <f>'Condições Gerais'!A33</f>
        <v>PIS</v>
      </c>
      <c r="E74" s="25">
        <f>'Condições Gerais'!B33</f>
        <v>0</v>
      </c>
      <c r="F74" s="26">
        <f t="shared" ref="F74:F79" si="2">E74*F$83</f>
        <v>0</v>
      </c>
    </row>
    <row r="75" spans="2:6" ht="12.85" customHeight="1" x14ac:dyDescent="0.3">
      <c r="B75" s="29"/>
      <c r="C75" s="3">
        <v>2</v>
      </c>
      <c r="D75" s="24" t="str">
        <f>'Condições Gerais'!A34</f>
        <v>COFINS</v>
      </c>
      <c r="E75" s="25">
        <f>'Condições Gerais'!B34</f>
        <v>0</v>
      </c>
      <c r="F75" s="26">
        <f t="shared" si="2"/>
        <v>0</v>
      </c>
    </row>
    <row r="76" spans="2:6" ht="12.85" customHeight="1" x14ac:dyDescent="0.3">
      <c r="B76" s="29"/>
      <c r="C76" s="3">
        <v>3</v>
      </c>
      <c r="D76" s="24" t="str">
        <f>'Condições Gerais'!A35</f>
        <v xml:space="preserve">ISS </v>
      </c>
      <c r="E76" s="25">
        <f>'Condições Gerais'!B35</f>
        <v>0</v>
      </c>
      <c r="F76" s="26">
        <f t="shared" si="2"/>
        <v>0</v>
      </c>
    </row>
    <row r="77" spans="2:6" ht="12.85" customHeight="1" x14ac:dyDescent="0.3">
      <c r="B77" s="29"/>
      <c r="C77" s="3">
        <v>4</v>
      </c>
      <c r="D77" s="24" t="str">
        <f>'Condições Gerais'!A36</f>
        <v xml:space="preserve"> </v>
      </c>
      <c r="E77" s="25">
        <f>'Condições Gerais'!B36</f>
        <v>0</v>
      </c>
      <c r="F77" s="26">
        <f t="shared" si="2"/>
        <v>0</v>
      </c>
    </row>
    <row r="78" spans="2:6" ht="12.85" customHeight="1" x14ac:dyDescent="0.3">
      <c r="B78" s="30"/>
      <c r="C78" s="3">
        <v>5</v>
      </c>
      <c r="D78" s="24" t="str">
        <f>'Condições Gerais'!A37</f>
        <v xml:space="preserve"> </v>
      </c>
      <c r="E78" s="25">
        <f>'Condições Gerais'!B37</f>
        <v>0</v>
      </c>
      <c r="F78" s="26">
        <f t="shared" si="2"/>
        <v>0</v>
      </c>
    </row>
    <row r="79" spans="2:6" ht="12.85" customHeight="1" x14ac:dyDescent="0.3">
      <c r="B79" s="49" t="s">
        <v>35</v>
      </c>
      <c r="C79" s="50"/>
      <c r="D79" s="51"/>
      <c r="E79" s="27">
        <f>SUM(E74:E78)</f>
        <v>0</v>
      </c>
      <c r="F79" s="32">
        <f t="shared" si="2"/>
        <v>0</v>
      </c>
    </row>
    <row r="81" spans="2:6" ht="12.85" customHeight="1" x14ac:dyDescent="0.3">
      <c r="B81" s="46" t="s">
        <v>281</v>
      </c>
      <c r="C81" s="47"/>
      <c r="D81" s="48"/>
      <c r="E81" s="106" t="s">
        <v>4</v>
      </c>
      <c r="F81" s="96" t="s">
        <v>39</v>
      </c>
    </row>
    <row r="82" spans="2:6" s="107" customFormat="1" ht="12.85" customHeight="1" x14ac:dyDescent="0.3">
      <c r="B82" s="72" t="s">
        <v>282</v>
      </c>
      <c r="C82" s="73"/>
      <c r="D82" s="74"/>
      <c r="E82" s="75">
        <f>1-E79</f>
        <v>1</v>
      </c>
      <c r="F82" s="155" t="s">
        <v>42</v>
      </c>
    </row>
    <row r="83" spans="2:6" s="107" customFormat="1" ht="12.85" customHeight="1" x14ac:dyDescent="0.3">
      <c r="B83" s="72" t="s">
        <v>126</v>
      </c>
      <c r="C83" s="73"/>
      <c r="D83" s="74"/>
      <c r="E83" s="75">
        <v>1</v>
      </c>
      <c r="F83" s="76">
        <f>F71/E82</f>
        <v>4456.7930596595997</v>
      </c>
    </row>
    <row r="84" spans="2:6" s="107" customFormat="1" ht="12.85" customHeight="1" x14ac:dyDescent="0.3">
      <c r="B84" s="77" t="s">
        <v>283</v>
      </c>
      <c r="C84" s="78"/>
      <c r="D84" s="79"/>
      <c r="E84" s="80"/>
      <c r="F84" s="81"/>
    </row>
    <row r="86" spans="2:6" s="107" customFormat="1" ht="25.5" customHeight="1" x14ac:dyDescent="0.3">
      <c r="B86" s="72" t="s">
        <v>285</v>
      </c>
      <c r="C86" s="73"/>
      <c r="D86" s="74"/>
      <c r="E86" s="2" t="s">
        <v>61</v>
      </c>
      <c r="F86" s="71" t="s">
        <v>37</v>
      </c>
    </row>
    <row r="87" spans="2:6" ht="12.85" customHeight="1" x14ac:dyDescent="0.3">
      <c r="B87" s="77"/>
      <c r="C87" s="78"/>
      <c r="D87" s="79"/>
      <c r="E87" s="160">
        <f>'Condições Gerais'!L14</f>
        <v>1</v>
      </c>
      <c r="F87" s="71">
        <f>F83*E87</f>
        <v>4456.7930596595997</v>
      </c>
    </row>
    <row r="89" spans="2:6" s="107" customFormat="1" ht="25.5" customHeight="1" x14ac:dyDescent="0.3">
      <c r="B89" s="72" t="s">
        <v>284</v>
      </c>
      <c r="C89" s="73"/>
      <c r="D89" s="74"/>
      <c r="E89" s="2" t="s">
        <v>36</v>
      </c>
      <c r="F89" s="71" t="s">
        <v>60</v>
      </c>
    </row>
    <row r="90" spans="2:6" ht="12.85" customHeight="1" x14ac:dyDescent="0.3">
      <c r="B90" s="77"/>
      <c r="C90" s="78"/>
      <c r="D90" s="79"/>
      <c r="E90" s="108">
        <f>'Condições Gerais'!B8</f>
        <v>12</v>
      </c>
      <c r="F90" s="71">
        <f>F87*E90</f>
        <v>53481.516715915197</v>
      </c>
    </row>
  </sheetData>
  <sheetProtection algorithmName="SHA-512" hashValue="sf9pCxCTa1QRqGb/8a8G5/ZMbXJzDY7sIjt/FMp3B5Zpq4H/A1j9yA7NBasDhrIGCvLiAE92XmpVtuNyXSyUHg==" saltValue="7yYIkEJCQVZ0bnMFhBW+tw==" spinCount="100000" sheet="1" objects="1" scenarios="1" selectLockedCells="1" selectUnlockedCells="1"/>
  <mergeCells count="6">
    <mergeCell ref="B41:B42"/>
    <mergeCell ref="B1:F1"/>
    <mergeCell ref="B3:F3"/>
    <mergeCell ref="B21:B29"/>
    <mergeCell ref="B30:B38"/>
    <mergeCell ref="B39:B40"/>
  </mergeCells>
  <printOptions horizontalCentered="1"/>
  <pageMargins left="0.98425196850393704" right="0.39370078740157483" top="0.39370078740157483" bottom="0.39370078740157483" header="0.31496062992125984" footer="0.31496062992125984"/>
  <pageSetup paperSize="9" scale="6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J90"/>
  <sheetViews>
    <sheetView showGridLines="0" topLeftCell="A16" workbookViewId="0">
      <selection activeCell="E50" sqref="E50"/>
    </sheetView>
  </sheetViews>
  <sheetFormatPr defaultColWidth="9.09765625" defaultRowHeight="12.85" customHeight="1" x14ac:dyDescent="0.3"/>
  <cols>
    <col min="1" max="1" width="2.09765625" style="61" customWidth="1"/>
    <col min="2" max="2" width="10.3984375" style="61" customWidth="1"/>
    <col min="3" max="3" width="5.09765625" style="61" customWidth="1"/>
    <col min="4" max="4" width="39.69921875" style="61" customWidth="1"/>
    <col min="5" max="5" width="14.69921875" style="61" customWidth="1"/>
    <col min="6" max="6" width="16.09765625" style="62" customWidth="1"/>
    <col min="7" max="7" width="14.69921875" style="61" customWidth="1"/>
    <col min="8" max="8" width="9.09765625" style="61"/>
    <col min="9" max="9" width="10.296875" style="61" bestFit="1" customWidth="1"/>
    <col min="10" max="16384" width="9.09765625" style="61"/>
  </cols>
  <sheetData>
    <row r="1" spans="2:7" ht="12.85" customHeight="1" x14ac:dyDescent="0.3">
      <c r="B1" s="416" t="str">
        <f>'Condições Gerais'!A1</f>
        <v>PREFEITURA DE BELO HORIZONTE</v>
      </c>
      <c r="C1" s="416"/>
      <c r="D1" s="416"/>
      <c r="E1" s="416"/>
      <c r="F1" s="416"/>
    </row>
    <row r="3" spans="2:7" ht="12.85" customHeight="1" x14ac:dyDescent="0.3">
      <c r="B3" s="416" t="s">
        <v>0</v>
      </c>
      <c r="C3" s="416"/>
      <c r="D3" s="416"/>
      <c r="E3" s="416"/>
      <c r="F3" s="416"/>
    </row>
    <row r="5" spans="2:7" ht="12.85" customHeight="1" x14ac:dyDescent="0.3">
      <c r="B5" s="68" t="s">
        <v>139</v>
      </c>
      <c r="C5" s="69"/>
      <c r="D5" s="70"/>
      <c r="E5" s="71" t="s">
        <v>43</v>
      </c>
      <c r="F5" s="71" t="s">
        <v>62</v>
      </c>
    </row>
    <row r="6" spans="2:7" ht="12.85" customHeight="1" x14ac:dyDescent="0.3">
      <c r="B6" s="161" t="str">
        <f>'Condições Gerais'!M6</f>
        <v>07- Meio Oficial</v>
      </c>
      <c r="C6" s="94"/>
      <c r="D6" s="95"/>
      <c r="E6" s="158">
        <f>'Condições Gerais'!M17</f>
        <v>220</v>
      </c>
      <c r="F6" s="159">
        <f>'Condições Gerais'!M18</f>
        <v>5.99</v>
      </c>
    </row>
    <row r="8" spans="2:7" ht="12.85" customHeight="1" x14ac:dyDescent="0.3">
      <c r="B8" s="236" t="s">
        <v>64</v>
      </c>
      <c r="C8" s="47"/>
      <c r="D8" s="47"/>
      <c r="E8" s="164" t="s">
        <v>165</v>
      </c>
      <c r="F8" s="96" t="s">
        <v>59</v>
      </c>
    </row>
    <row r="9" spans="2:7" ht="12.85" customHeight="1" x14ac:dyDescent="0.3">
      <c r="B9" s="97"/>
      <c r="C9" s="3">
        <v>1</v>
      </c>
      <c r="D9" s="41" t="s">
        <v>28</v>
      </c>
      <c r="E9" s="45"/>
      <c r="F9" s="4">
        <f>'Condições Gerais'!M9</f>
        <v>1317.8</v>
      </c>
    </row>
    <row r="10" spans="2:7" ht="12.85" customHeight="1" x14ac:dyDescent="0.3">
      <c r="B10" s="98"/>
      <c r="C10" s="3">
        <v>2</v>
      </c>
      <c r="D10" s="41" t="s">
        <v>48</v>
      </c>
      <c r="E10" s="45"/>
      <c r="F10" s="4">
        <f>'Condições Gerais'!M10</f>
        <v>0</v>
      </c>
    </row>
    <row r="11" spans="2:7" ht="12.85" customHeight="1" x14ac:dyDescent="0.3">
      <c r="B11" s="98"/>
      <c r="C11" s="3">
        <v>3</v>
      </c>
      <c r="D11" s="41" t="s">
        <v>49</v>
      </c>
      <c r="E11" s="45"/>
      <c r="F11" s="4">
        <f>'Condições Gerais'!M12</f>
        <v>0</v>
      </c>
    </row>
    <row r="12" spans="2:7" ht="12.85" customHeight="1" x14ac:dyDescent="0.3">
      <c r="B12" s="98"/>
      <c r="C12" s="3">
        <v>4</v>
      </c>
      <c r="D12" s="41" t="s">
        <v>31</v>
      </c>
      <c r="E12" s="163">
        <f>'Condições Gerais'!M20</f>
        <v>0</v>
      </c>
      <c r="F12" s="4">
        <f>'Condições Gerais'!M21</f>
        <v>0</v>
      </c>
      <c r="G12" s="99"/>
    </row>
    <row r="13" spans="2:7" ht="12.85" customHeight="1" x14ac:dyDescent="0.3">
      <c r="B13" s="98"/>
      <c r="C13" s="3">
        <v>5</v>
      </c>
      <c r="D13" s="41" t="s">
        <v>123</v>
      </c>
      <c r="E13" s="163">
        <f>'Condições Gerais'!M24</f>
        <v>0</v>
      </c>
      <c r="F13" s="4">
        <f>'Condições Gerais'!M25</f>
        <v>0</v>
      </c>
    </row>
    <row r="14" spans="2:7" ht="12.85" customHeight="1" x14ac:dyDescent="0.3">
      <c r="B14" s="98"/>
      <c r="C14" s="3">
        <v>6</v>
      </c>
      <c r="D14" s="41" t="s">
        <v>241</v>
      </c>
      <c r="E14" s="163">
        <f>'Condições Gerais'!M28</f>
        <v>0</v>
      </c>
      <c r="F14" s="4">
        <f>'Condições Gerais'!M29</f>
        <v>0</v>
      </c>
    </row>
    <row r="15" spans="2:7" ht="12.85" customHeight="1" x14ac:dyDescent="0.3">
      <c r="B15" s="98"/>
      <c r="C15" s="3">
        <v>7</v>
      </c>
      <c r="D15" s="41" t="s">
        <v>29</v>
      </c>
      <c r="E15" s="163">
        <f>'Condições Gerais'!M30</f>
        <v>0</v>
      </c>
      <c r="F15" s="4">
        <f>'Condições Gerais'!M31</f>
        <v>0</v>
      </c>
    </row>
    <row r="16" spans="2:7" ht="12.85" customHeight="1" x14ac:dyDescent="0.3">
      <c r="B16" s="98"/>
      <c r="C16" s="3">
        <v>8</v>
      </c>
      <c r="D16" s="238" t="s">
        <v>252</v>
      </c>
      <c r="E16" s="163">
        <f>'Condições Gerais'!M26</f>
        <v>0</v>
      </c>
      <c r="F16" s="4">
        <f>'Condições Gerais'!M27</f>
        <v>0</v>
      </c>
    </row>
    <row r="17" spans="2:6" ht="12.85" customHeight="1" x14ac:dyDescent="0.3">
      <c r="B17" s="100"/>
      <c r="C17" s="22">
        <v>9</v>
      </c>
      <c r="D17" s="41" t="s">
        <v>47</v>
      </c>
      <c r="E17" s="45"/>
      <c r="F17" s="4">
        <f>(F12+F13+F14+F15+F16)/24*6</f>
        <v>0</v>
      </c>
    </row>
    <row r="18" spans="2:6" ht="12.85" customHeight="1" x14ac:dyDescent="0.3">
      <c r="B18" s="237" t="s">
        <v>114</v>
      </c>
      <c r="C18" s="47"/>
      <c r="D18" s="47"/>
      <c r="E18" s="48"/>
      <c r="F18" s="33">
        <f>SUM(F9:F17)</f>
        <v>1317.8</v>
      </c>
    </row>
    <row r="20" spans="2:6" ht="12.85" customHeight="1" x14ac:dyDescent="0.3">
      <c r="B20" s="46" t="s">
        <v>63</v>
      </c>
      <c r="C20" s="47"/>
      <c r="D20" s="48"/>
      <c r="E20" s="101" t="s">
        <v>4</v>
      </c>
      <c r="F20" s="96" t="s">
        <v>59</v>
      </c>
    </row>
    <row r="21" spans="2:6" ht="12.85" customHeight="1" x14ac:dyDescent="0.3">
      <c r="B21" s="420" t="s">
        <v>3</v>
      </c>
      <c r="C21" s="5">
        <v>1</v>
      </c>
      <c r="D21" s="37" t="str">
        <f>'Condições Gerais'!A23</f>
        <v>INSS</v>
      </c>
      <c r="E21" s="6">
        <f>'Condições Gerais'!B23</f>
        <v>0.2</v>
      </c>
      <c r="F21" s="7">
        <f>E21*$F$18</f>
        <v>263.56</v>
      </c>
    </row>
    <row r="22" spans="2:6" ht="12.85" customHeight="1" x14ac:dyDescent="0.3">
      <c r="B22" s="421"/>
      <c r="C22" s="5">
        <v>2</v>
      </c>
      <c r="D22" s="37" t="str">
        <f>'Condições Gerais'!A24</f>
        <v>SESI ou SESC</v>
      </c>
      <c r="E22" s="6">
        <f>'Condições Gerais'!B24</f>
        <v>0</v>
      </c>
      <c r="F22" s="7">
        <f t="shared" ref="F22:F28" si="0">E22*$F$18</f>
        <v>0</v>
      </c>
    </row>
    <row r="23" spans="2:6" ht="12.85" customHeight="1" x14ac:dyDescent="0.3">
      <c r="B23" s="421"/>
      <c r="C23" s="5">
        <v>3</v>
      </c>
      <c r="D23" s="37" t="str">
        <f>'Condições Gerais'!A25</f>
        <v>SENAI ou SENAC</v>
      </c>
      <c r="E23" s="6">
        <f>'Condições Gerais'!B25</f>
        <v>0</v>
      </c>
      <c r="F23" s="7">
        <f t="shared" si="0"/>
        <v>0</v>
      </c>
    </row>
    <row r="24" spans="2:6" ht="12.85" customHeight="1" x14ac:dyDescent="0.3">
      <c r="B24" s="421"/>
      <c r="C24" s="5">
        <v>4</v>
      </c>
      <c r="D24" s="37" t="str">
        <f>'Condições Gerais'!A26</f>
        <v>INCRA</v>
      </c>
      <c r="E24" s="6">
        <f>'Condições Gerais'!B26</f>
        <v>0</v>
      </c>
      <c r="F24" s="7">
        <f t="shared" si="0"/>
        <v>0</v>
      </c>
    </row>
    <row r="25" spans="2:6" ht="12.85" customHeight="1" x14ac:dyDescent="0.3">
      <c r="B25" s="421"/>
      <c r="C25" s="5">
        <v>5</v>
      </c>
      <c r="D25" s="37" t="str">
        <f>'Condições Gerais'!A27</f>
        <v>Salário educação</v>
      </c>
      <c r="E25" s="6">
        <f>'Condições Gerais'!B27</f>
        <v>2.5000000000000001E-2</v>
      </c>
      <c r="F25" s="7">
        <f t="shared" si="0"/>
        <v>32.945</v>
      </c>
    </row>
    <row r="26" spans="2:6" ht="12.85" customHeight="1" x14ac:dyDescent="0.3">
      <c r="B26" s="421"/>
      <c r="C26" s="5">
        <v>6</v>
      </c>
      <c r="D26" s="37" t="str">
        <f>'Condições Gerais'!A28</f>
        <v>FGTS</v>
      </c>
      <c r="E26" s="6">
        <f>'Condições Gerais'!B28</f>
        <v>0.08</v>
      </c>
      <c r="F26" s="7">
        <f t="shared" si="0"/>
        <v>105.42399999999999</v>
      </c>
    </row>
    <row r="27" spans="2:6" ht="12.85" customHeight="1" x14ac:dyDescent="0.3">
      <c r="B27" s="421"/>
      <c r="C27" s="5">
        <v>7</v>
      </c>
      <c r="D27" s="37" t="str">
        <f>'Condições Gerais'!A29</f>
        <v>Seguro acidente do trabalho</v>
      </c>
      <c r="E27" s="6">
        <f>'Condições Gerais'!B29</f>
        <v>0</v>
      </c>
      <c r="F27" s="7">
        <f t="shared" si="0"/>
        <v>0</v>
      </c>
    </row>
    <row r="28" spans="2:6" ht="12.85" customHeight="1" x14ac:dyDescent="0.3">
      <c r="B28" s="421"/>
      <c r="C28" s="5">
        <v>8</v>
      </c>
      <c r="D28" s="37" t="str">
        <f>'Condições Gerais'!A30</f>
        <v>SEBRAE</v>
      </c>
      <c r="E28" s="6">
        <f>'Condições Gerais'!B30</f>
        <v>0</v>
      </c>
      <c r="F28" s="7">
        <f t="shared" si="0"/>
        <v>0</v>
      </c>
    </row>
    <row r="29" spans="2:6" ht="12.85" customHeight="1" x14ac:dyDescent="0.3">
      <c r="B29" s="422"/>
      <c r="C29" s="8" t="s">
        <v>13</v>
      </c>
      <c r="D29" s="8"/>
      <c r="E29" s="9">
        <f>SUM(E21:E28)</f>
        <v>0.30499999999999999</v>
      </c>
      <c r="F29" s="10">
        <f>SUM(F21:F28)</f>
        <v>401.92899999999997</v>
      </c>
    </row>
    <row r="30" spans="2:6" ht="12.85" customHeight="1" x14ac:dyDescent="0.3">
      <c r="B30" s="417" t="s">
        <v>14</v>
      </c>
      <c r="C30" s="165">
        <v>9</v>
      </c>
      <c r="D30" s="37" t="str">
        <f>'Condições Gerais'!A12</f>
        <v xml:space="preserve">Férias </v>
      </c>
      <c r="E30" s="6">
        <f>'Condições Gerais'!B12</f>
        <v>0.12037037037037036</v>
      </c>
      <c r="F30" s="7">
        <f>E30*$F$18</f>
        <v>158.62407407407406</v>
      </c>
    </row>
    <row r="31" spans="2:6" ht="12.85" customHeight="1" x14ac:dyDescent="0.3">
      <c r="B31" s="417"/>
      <c r="C31" s="165">
        <v>10</v>
      </c>
      <c r="D31" s="37" t="str">
        <f>'Condições Gerais'!A13</f>
        <v>Auxílio doença</v>
      </c>
      <c r="E31" s="6">
        <f>'Condições Gerais'!B13</f>
        <v>1.6555555555555556E-2</v>
      </c>
      <c r="F31" s="7">
        <f t="shared" ref="F31:F41" si="1">E31*$F$18</f>
        <v>21.816911111111111</v>
      </c>
    </row>
    <row r="32" spans="2:6" ht="12.85" customHeight="1" x14ac:dyDescent="0.3">
      <c r="B32" s="417"/>
      <c r="C32" s="165">
        <v>11</v>
      </c>
      <c r="D32" s="37" t="str">
        <f>'Condições Gerais'!A14</f>
        <v>Licença maternidade</v>
      </c>
      <c r="E32" s="6">
        <f>'Condições Gerais'!B14</f>
        <v>5.5239999999999994E-3</v>
      </c>
      <c r="F32" s="7">
        <f t="shared" si="1"/>
        <v>7.2795271999999986</v>
      </c>
    </row>
    <row r="33" spans="2:10" ht="12.85" customHeight="1" x14ac:dyDescent="0.3">
      <c r="B33" s="417"/>
      <c r="C33" s="165">
        <v>12</v>
      </c>
      <c r="D33" s="37" t="str">
        <f>'Condições Gerais'!A15</f>
        <v>Licença paternidade</v>
      </c>
      <c r="E33" s="6">
        <f>'Condições Gerais'!B15</f>
        <v>2.0833333333333332E-4</v>
      </c>
      <c r="F33" s="7">
        <f t="shared" si="1"/>
        <v>0.27454166666666663</v>
      </c>
    </row>
    <row r="34" spans="2:10" ht="12.85" customHeight="1" x14ac:dyDescent="0.3">
      <c r="B34" s="417"/>
      <c r="C34" s="165">
        <v>13</v>
      </c>
      <c r="D34" s="37" t="str">
        <f>'Condições Gerais'!A16</f>
        <v>Faltas legais</v>
      </c>
      <c r="E34" s="6">
        <f>'Condições Gerais'!B16</f>
        <v>8.2222222222222228E-3</v>
      </c>
      <c r="F34" s="7">
        <f t="shared" si="1"/>
        <v>10.835244444444445</v>
      </c>
    </row>
    <row r="35" spans="2:10" ht="12.85" customHeight="1" x14ac:dyDescent="0.3">
      <c r="B35" s="417"/>
      <c r="C35" s="165">
        <v>14</v>
      </c>
      <c r="D35" s="37" t="str">
        <f>'Condições Gerais'!A17</f>
        <v>Acidente de trabalho</v>
      </c>
      <c r="E35" s="6">
        <f>'Condições Gerais'!B17</f>
        <v>3.2499999999999999E-4</v>
      </c>
      <c r="F35" s="7">
        <f t="shared" si="1"/>
        <v>0.42828499999999997</v>
      </c>
    </row>
    <row r="36" spans="2:10" ht="12.85" customHeight="1" x14ac:dyDescent="0.3">
      <c r="B36" s="417"/>
      <c r="C36" s="165">
        <v>15</v>
      </c>
      <c r="D36" s="37" t="str">
        <f>'Condições Gerais'!A18</f>
        <v>Aviso Prévio</v>
      </c>
      <c r="E36" s="6">
        <f>'Condições Gerais'!B18</f>
        <v>1.9444444444444445E-2</v>
      </c>
      <c r="F36" s="7">
        <f t="shared" si="1"/>
        <v>25.623888888888889</v>
      </c>
    </row>
    <row r="37" spans="2:10" ht="12.85" customHeight="1" x14ac:dyDescent="0.3">
      <c r="B37" s="417"/>
      <c r="C37" s="165">
        <v>16</v>
      </c>
      <c r="D37" s="37" t="str">
        <f>'Condições Gerais'!A19</f>
        <v>13º Salário</v>
      </c>
      <c r="E37" s="6">
        <f>'Condições Gerais'!B19</f>
        <v>9.0277777777777776E-2</v>
      </c>
      <c r="F37" s="7">
        <f t="shared" si="1"/>
        <v>118.96805555555555</v>
      </c>
    </row>
    <row r="38" spans="2:10" ht="12.85" customHeight="1" x14ac:dyDescent="0.3">
      <c r="B38" s="417"/>
      <c r="C38" s="11" t="s">
        <v>22</v>
      </c>
      <c r="D38" s="11"/>
      <c r="E38" s="12">
        <f>SUM(E30:E37)</f>
        <v>0.26092770370370372</v>
      </c>
      <c r="F38" s="13">
        <f>SUM(F30:F37)</f>
        <v>343.85052794074073</v>
      </c>
    </row>
    <row r="39" spans="2:10" ht="12.85" customHeight="1" x14ac:dyDescent="0.3">
      <c r="B39" s="418" t="s">
        <v>23</v>
      </c>
      <c r="C39" s="166">
        <v>17</v>
      </c>
      <c r="D39" s="38" t="str">
        <f>'Condições Gerais'!A20</f>
        <v>Indenizações  - rescisões s/ justa causa</v>
      </c>
      <c r="E39" s="14">
        <f>'Condições Gerais'!B20</f>
        <v>3.8199999999999998E-2</v>
      </c>
      <c r="F39" s="7">
        <f t="shared" si="1"/>
        <v>50.339959999999998</v>
      </c>
    </row>
    <row r="40" spans="2:10" ht="12.85" customHeight="1" x14ac:dyDescent="0.3">
      <c r="B40" s="418"/>
      <c r="C40" s="15" t="s">
        <v>24</v>
      </c>
      <c r="D40" s="15"/>
      <c r="E40" s="16">
        <f>SUM(E39)</f>
        <v>3.8199999999999998E-2</v>
      </c>
      <c r="F40" s="17">
        <f>SUM(F39)</f>
        <v>50.339959999999998</v>
      </c>
    </row>
    <row r="41" spans="2:10" s="1" customFormat="1" ht="25.5" customHeight="1" x14ac:dyDescent="0.3">
      <c r="B41" s="419" t="s">
        <v>34</v>
      </c>
      <c r="C41" s="34">
        <v>18</v>
      </c>
      <c r="D41" s="18" t="s">
        <v>38</v>
      </c>
      <c r="E41" s="35">
        <f>E29*E38</f>
        <v>7.9582949629629626E-2</v>
      </c>
      <c r="F41" s="36">
        <f t="shared" si="1"/>
        <v>104.87441102192592</v>
      </c>
      <c r="G41" s="61"/>
      <c r="H41" s="61"/>
      <c r="I41" s="61"/>
      <c r="J41" s="61"/>
    </row>
    <row r="42" spans="2:10" ht="12.85" customHeight="1" x14ac:dyDescent="0.3">
      <c r="B42" s="419"/>
      <c r="C42" s="19" t="s">
        <v>25</v>
      </c>
      <c r="D42" s="19"/>
      <c r="E42" s="20">
        <f>SUM(E41)</f>
        <v>7.9582949629629626E-2</v>
      </c>
      <c r="F42" s="21">
        <f>SUM(F41)</f>
        <v>104.87441102192592</v>
      </c>
    </row>
    <row r="43" spans="2:10" ht="12.85" customHeight="1" x14ac:dyDescent="0.3">
      <c r="B43" s="49" t="s">
        <v>115</v>
      </c>
      <c r="C43" s="50"/>
      <c r="D43" s="51"/>
      <c r="E43" s="20">
        <f>E29+E38+E40+E42</f>
        <v>0.68371065333333336</v>
      </c>
      <c r="F43" s="21">
        <f>F29+F38+F40+F42</f>
        <v>900.99389896266666</v>
      </c>
    </row>
    <row r="45" spans="2:10" ht="25.5" customHeight="1" x14ac:dyDescent="0.3">
      <c r="B45" s="102" t="s">
        <v>143</v>
      </c>
      <c r="C45" s="103"/>
      <c r="D45" s="103"/>
      <c r="E45" s="104" t="s">
        <v>119</v>
      </c>
      <c r="F45" s="96" t="s">
        <v>59</v>
      </c>
    </row>
    <row r="46" spans="2:10" ht="12.85" customHeight="1" x14ac:dyDescent="0.3">
      <c r="B46" s="97"/>
      <c r="C46" s="22">
        <v>1</v>
      </c>
      <c r="D46" s="52" t="s">
        <v>141</v>
      </c>
      <c r="E46" s="64">
        <f>(F9*0.06)</f>
        <v>79.067999999999998</v>
      </c>
      <c r="F46" s="23">
        <f>IF(('Condições Gerais'!M33-E46)&lt;0,0,'Condições Gerais'!M33-E46)</f>
        <v>316.93200000000002</v>
      </c>
      <c r="G46" s="169"/>
    </row>
    <row r="47" spans="2:10" ht="12.85" customHeight="1" x14ac:dyDescent="0.3">
      <c r="B47" s="98"/>
      <c r="C47" s="22">
        <v>2</v>
      </c>
      <c r="D47" s="65" t="s">
        <v>125</v>
      </c>
      <c r="E47" s="64">
        <f>'Condições Gerais'!M36*'Condições Gerais'!E34</f>
        <v>0</v>
      </c>
      <c r="F47" s="23">
        <f>'Condições Gerais'!M36-E47</f>
        <v>0</v>
      </c>
    </row>
    <row r="48" spans="2:10" ht="12.85" customHeight="1" x14ac:dyDescent="0.3">
      <c r="B48" s="98"/>
      <c r="C48" s="22">
        <v>3</v>
      </c>
      <c r="D48" s="66" t="s">
        <v>134</v>
      </c>
      <c r="E48" s="154" t="s">
        <v>42</v>
      </c>
      <c r="F48" s="23">
        <f>'Condições Gerais'!M40</f>
        <v>0</v>
      </c>
    </row>
    <row r="49" spans="2:6" ht="12.85" customHeight="1" x14ac:dyDescent="0.3">
      <c r="B49" s="98"/>
      <c r="C49" s="22">
        <v>4</v>
      </c>
      <c r="D49" s="65" t="str">
        <f>'Condições Gerais'!D22</f>
        <v>INTRAJORNADA (indenizatória)</v>
      </c>
      <c r="E49" s="154" t="s">
        <v>42</v>
      </c>
      <c r="F49" s="23">
        <f>'Condições Gerais'!M23</f>
        <v>0</v>
      </c>
    </row>
    <row r="50" spans="2:6" ht="12.85" customHeight="1" x14ac:dyDescent="0.3">
      <c r="B50" s="98"/>
      <c r="C50" s="22">
        <v>5</v>
      </c>
      <c r="D50" s="65" t="str">
        <f>'Condições Gerais'!D41</f>
        <v xml:space="preserve">Cesta Basica </v>
      </c>
      <c r="E50" s="64">
        <f>'Condições Gerais'!M42*10%</f>
        <v>22</v>
      </c>
      <c r="F50" s="23">
        <f>'Condições Gerais'!M42-E50</f>
        <v>198</v>
      </c>
    </row>
    <row r="51" spans="2:6" ht="12.85" customHeight="1" x14ac:dyDescent="0.3">
      <c r="B51" s="98"/>
      <c r="C51" s="22">
        <v>6</v>
      </c>
      <c r="D51" s="65" t="str">
        <f>'Condições Gerais'!D43</f>
        <v>Outros custos ou benefícios da CCT</v>
      </c>
      <c r="E51" s="154" t="s">
        <v>42</v>
      </c>
      <c r="F51" s="23">
        <f>'Condições Gerais'!M44</f>
        <v>0</v>
      </c>
    </row>
    <row r="52" spans="2:6" ht="12.85" customHeight="1" x14ac:dyDescent="0.3">
      <c r="B52" s="98"/>
      <c r="C52" s="22">
        <v>7</v>
      </c>
      <c r="D52" s="65" t="str">
        <f>'Condições Gerais'!D45</f>
        <v>Outros custos ou benefícios da CCT</v>
      </c>
      <c r="E52" s="154" t="s">
        <v>42</v>
      </c>
      <c r="F52" s="23">
        <f>'Condições Gerais'!M46</f>
        <v>0</v>
      </c>
    </row>
    <row r="53" spans="2:6" ht="12.85" customHeight="1" x14ac:dyDescent="0.3">
      <c r="B53" s="99"/>
      <c r="C53" s="22">
        <v>8</v>
      </c>
      <c r="D53" s="65" t="str">
        <f>'Condições Gerais'!D47</f>
        <v>Outros custos ou benefícios da CCT</v>
      </c>
      <c r="E53" s="154" t="s">
        <v>42</v>
      </c>
      <c r="F53" s="23">
        <f>'Condições Gerais'!M48</f>
        <v>0</v>
      </c>
    </row>
    <row r="54" spans="2:6" ht="12.85" customHeight="1" x14ac:dyDescent="0.3">
      <c r="B54" s="99"/>
      <c r="C54" s="22">
        <v>9</v>
      </c>
      <c r="D54" s="65" t="str">
        <f>'Condições Gerais'!D53</f>
        <v>Outros custos ou benefícios da CCT</v>
      </c>
      <c r="E54" s="154" t="s">
        <v>42</v>
      </c>
      <c r="F54" s="23">
        <f>'Condições Gerais'!M50</f>
        <v>0</v>
      </c>
    </row>
    <row r="55" spans="2:6" ht="12.85" customHeight="1" x14ac:dyDescent="0.3">
      <c r="B55" s="99"/>
      <c r="C55" s="22">
        <v>10</v>
      </c>
      <c r="D55" s="65" t="str">
        <f>'Condições Gerais'!D55</f>
        <v>Outros custos ou benefícios da CCT</v>
      </c>
      <c r="E55" s="154" t="s">
        <v>42</v>
      </c>
      <c r="F55" s="23">
        <f>'Condições Gerais'!M52</f>
        <v>0</v>
      </c>
    </row>
    <row r="56" spans="2:6" ht="12.85" customHeight="1" x14ac:dyDescent="0.3">
      <c r="B56" s="99"/>
      <c r="C56" s="22">
        <v>11</v>
      </c>
      <c r="D56" s="65" t="str">
        <f>'Condições Gerais'!D57</f>
        <v>Outros custos ou benefícios da CCT</v>
      </c>
      <c r="E56" s="154" t="s">
        <v>42</v>
      </c>
      <c r="F56" s="23">
        <f>'Condições Gerais'!M54</f>
        <v>0</v>
      </c>
    </row>
    <row r="57" spans="2:6" ht="12.85" customHeight="1" x14ac:dyDescent="0.3">
      <c r="B57" s="99"/>
      <c r="C57" s="22">
        <v>12</v>
      </c>
      <c r="D57" s="65" t="str">
        <f>'Condições Gerais'!D55</f>
        <v>Outros custos ou benefícios da CCT</v>
      </c>
      <c r="E57" s="154" t="s">
        <v>42</v>
      </c>
      <c r="F57" s="23">
        <f>'Condições Gerais'!M56</f>
        <v>0</v>
      </c>
    </row>
    <row r="58" spans="2:6" ht="12.85" customHeight="1" x14ac:dyDescent="0.3">
      <c r="B58" s="99"/>
      <c r="C58" s="22">
        <v>13</v>
      </c>
      <c r="D58" s="65" t="str">
        <f>'Condições Gerais'!D57</f>
        <v>Outros custos ou benefícios da CCT</v>
      </c>
      <c r="E58" s="154" t="s">
        <v>42</v>
      </c>
      <c r="F58" s="23">
        <f>'Condições Gerais'!M58</f>
        <v>0</v>
      </c>
    </row>
    <row r="59" spans="2:6" ht="12.85" customHeight="1" x14ac:dyDescent="0.3">
      <c r="B59" s="49" t="s">
        <v>144</v>
      </c>
      <c r="C59" s="50"/>
      <c r="D59" s="50"/>
      <c r="E59" s="51"/>
      <c r="F59" s="31">
        <f>SUM(F46:F58)</f>
        <v>514.93200000000002</v>
      </c>
    </row>
    <row r="61" spans="2:6" ht="12.85" customHeight="1" x14ac:dyDescent="0.3">
      <c r="B61" s="46" t="s">
        <v>146</v>
      </c>
      <c r="C61" s="47"/>
      <c r="D61" s="47"/>
      <c r="E61" s="105"/>
      <c r="F61" s="96" t="s">
        <v>59</v>
      </c>
    </row>
    <row r="62" spans="2:6" ht="12.85" customHeight="1" x14ac:dyDescent="0.3">
      <c r="B62" s="41" t="s">
        <v>114</v>
      </c>
      <c r="C62" s="42"/>
      <c r="D62" s="42"/>
      <c r="E62" s="105"/>
      <c r="F62" s="39">
        <f>F18</f>
        <v>1317.8</v>
      </c>
    </row>
    <row r="63" spans="2:6" ht="12.85" customHeight="1" x14ac:dyDescent="0.3">
      <c r="B63" s="43" t="s">
        <v>115</v>
      </c>
      <c r="C63" s="44"/>
      <c r="D63" s="44"/>
      <c r="E63" s="105"/>
      <c r="F63" s="40">
        <f>F43</f>
        <v>900.99389896266666</v>
      </c>
    </row>
    <row r="64" spans="2:6" ht="12.85" customHeight="1" x14ac:dyDescent="0.3">
      <c r="B64" s="43" t="s">
        <v>144</v>
      </c>
      <c r="C64" s="44"/>
      <c r="D64" s="44"/>
      <c r="E64" s="105"/>
      <c r="F64" s="40">
        <f>F59</f>
        <v>514.93200000000002</v>
      </c>
    </row>
    <row r="65" spans="2:6" ht="12.85" customHeight="1" x14ac:dyDescent="0.3">
      <c r="B65" s="68" t="s">
        <v>65</v>
      </c>
      <c r="C65" s="91"/>
      <c r="D65" s="91"/>
      <c r="E65" s="67"/>
      <c r="F65" s="63">
        <f>SUM(F62:F64)</f>
        <v>2733.7258989626662</v>
      </c>
    </row>
    <row r="67" spans="2:6" ht="12.85" customHeight="1" x14ac:dyDescent="0.3">
      <c r="B67" s="68" t="s">
        <v>290</v>
      </c>
      <c r="C67" s="69"/>
      <c r="D67" s="69"/>
      <c r="E67" s="106" t="s">
        <v>4</v>
      </c>
      <c r="F67" s="96" t="s">
        <v>59</v>
      </c>
    </row>
    <row r="68" spans="2:6" ht="12.85" customHeight="1" x14ac:dyDescent="0.3">
      <c r="B68" s="68" t="s">
        <v>291</v>
      </c>
      <c r="C68" s="91"/>
      <c r="D68" s="91"/>
      <c r="E68" s="255">
        <f>'Condições Gerais'!B40</f>
        <v>0</v>
      </c>
      <c r="F68" s="256">
        <f>E68*F65</f>
        <v>0</v>
      </c>
    </row>
    <row r="70" spans="2:6" ht="12.85" customHeight="1" x14ac:dyDescent="0.3">
      <c r="B70" s="68" t="s">
        <v>278</v>
      </c>
      <c r="C70" s="69"/>
      <c r="D70" s="69"/>
      <c r="E70" s="257"/>
      <c r="F70" s="96" t="s">
        <v>59</v>
      </c>
    </row>
    <row r="71" spans="2:6" ht="12.85" customHeight="1" x14ac:dyDescent="0.3">
      <c r="B71" s="68" t="s">
        <v>279</v>
      </c>
      <c r="C71" s="91"/>
      <c r="D71" s="91"/>
      <c r="E71" s="258"/>
      <c r="F71" s="256">
        <f>F65+F68</f>
        <v>2733.7258989626662</v>
      </c>
    </row>
    <row r="73" spans="2:6" ht="12.85" customHeight="1" x14ac:dyDescent="0.3">
      <c r="B73" s="46" t="s">
        <v>280</v>
      </c>
      <c r="C73" s="47"/>
      <c r="D73" s="48"/>
      <c r="E73" s="106" t="s">
        <v>4</v>
      </c>
      <c r="F73" s="96" t="s">
        <v>39</v>
      </c>
    </row>
    <row r="74" spans="2:6" ht="12.85" customHeight="1" x14ac:dyDescent="0.3">
      <c r="B74" s="28"/>
      <c r="C74" s="3">
        <v>1</v>
      </c>
      <c r="D74" s="24" t="str">
        <f>'Condições Gerais'!A33</f>
        <v>PIS</v>
      </c>
      <c r="E74" s="25">
        <f>'Condições Gerais'!B33</f>
        <v>0</v>
      </c>
      <c r="F74" s="26">
        <f t="shared" ref="F74:F79" si="2">E74*F$83</f>
        <v>0</v>
      </c>
    </row>
    <row r="75" spans="2:6" ht="12.85" customHeight="1" x14ac:dyDescent="0.3">
      <c r="B75" s="29"/>
      <c r="C75" s="3">
        <v>2</v>
      </c>
      <c r="D75" s="24" t="str">
        <f>'Condições Gerais'!A34</f>
        <v>COFINS</v>
      </c>
      <c r="E75" s="25">
        <f>'Condições Gerais'!B34</f>
        <v>0</v>
      </c>
      <c r="F75" s="26">
        <f t="shared" si="2"/>
        <v>0</v>
      </c>
    </row>
    <row r="76" spans="2:6" ht="12.85" customHeight="1" x14ac:dyDescent="0.3">
      <c r="B76" s="29"/>
      <c r="C76" s="3">
        <v>3</v>
      </c>
      <c r="D76" s="24" t="str">
        <f>'Condições Gerais'!A35</f>
        <v xml:space="preserve">ISS </v>
      </c>
      <c r="E76" s="25">
        <f>'Condições Gerais'!B35</f>
        <v>0</v>
      </c>
      <c r="F76" s="26">
        <f t="shared" si="2"/>
        <v>0</v>
      </c>
    </row>
    <row r="77" spans="2:6" ht="12.85" customHeight="1" x14ac:dyDescent="0.3">
      <c r="B77" s="29"/>
      <c r="C77" s="3">
        <v>4</v>
      </c>
      <c r="D77" s="24" t="str">
        <f>'Condições Gerais'!A36</f>
        <v xml:space="preserve"> </v>
      </c>
      <c r="E77" s="25">
        <f>'Condições Gerais'!B36</f>
        <v>0</v>
      </c>
      <c r="F77" s="26">
        <f t="shared" si="2"/>
        <v>0</v>
      </c>
    </row>
    <row r="78" spans="2:6" ht="12.85" customHeight="1" x14ac:dyDescent="0.3">
      <c r="B78" s="30"/>
      <c r="C78" s="3">
        <v>5</v>
      </c>
      <c r="D78" s="24" t="str">
        <f>'Condições Gerais'!A37</f>
        <v xml:space="preserve"> </v>
      </c>
      <c r="E78" s="25">
        <f>'Condições Gerais'!B37</f>
        <v>0</v>
      </c>
      <c r="F78" s="26">
        <f t="shared" si="2"/>
        <v>0</v>
      </c>
    </row>
    <row r="79" spans="2:6" ht="12.85" customHeight="1" x14ac:dyDescent="0.3">
      <c r="B79" s="49" t="s">
        <v>35</v>
      </c>
      <c r="C79" s="50"/>
      <c r="D79" s="51"/>
      <c r="E79" s="27">
        <f>SUM(E74:E78)</f>
        <v>0</v>
      </c>
      <c r="F79" s="32">
        <f t="shared" si="2"/>
        <v>0</v>
      </c>
    </row>
    <row r="81" spans="2:6" ht="12.85" customHeight="1" x14ac:dyDescent="0.3">
      <c r="B81" s="46" t="s">
        <v>281</v>
      </c>
      <c r="C81" s="47"/>
      <c r="D81" s="48"/>
      <c r="E81" s="106" t="s">
        <v>4</v>
      </c>
      <c r="F81" s="96" t="s">
        <v>39</v>
      </c>
    </row>
    <row r="82" spans="2:6" s="107" customFormat="1" ht="12.85" customHeight="1" x14ac:dyDescent="0.3">
      <c r="B82" s="72" t="s">
        <v>282</v>
      </c>
      <c r="C82" s="73"/>
      <c r="D82" s="74"/>
      <c r="E82" s="75">
        <f>1-E79</f>
        <v>1</v>
      </c>
      <c r="F82" s="155" t="s">
        <v>42</v>
      </c>
    </row>
    <row r="83" spans="2:6" s="107" customFormat="1" ht="12.85" customHeight="1" x14ac:dyDescent="0.3">
      <c r="B83" s="72" t="s">
        <v>126</v>
      </c>
      <c r="C83" s="73"/>
      <c r="D83" s="74"/>
      <c r="E83" s="75">
        <v>1</v>
      </c>
      <c r="F83" s="76">
        <f>F71/E82</f>
        <v>2733.7258989626662</v>
      </c>
    </row>
    <row r="84" spans="2:6" s="107" customFormat="1" ht="12.85" customHeight="1" x14ac:dyDescent="0.3">
      <c r="B84" s="77" t="s">
        <v>283</v>
      </c>
      <c r="C84" s="78"/>
      <c r="D84" s="79"/>
      <c r="E84" s="80"/>
      <c r="F84" s="81"/>
    </row>
    <row r="86" spans="2:6" s="107" customFormat="1" ht="25.5" customHeight="1" x14ac:dyDescent="0.3">
      <c r="B86" s="72" t="s">
        <v>285</v>
      </c>
      <c r="C86" s="73"/>
      <c r="D86" s="74"/>
      <c r="E86" s="2" t="s">
        <v>61</v>
      </c>
      <c r="F86" s="71" t="s">
        <v>37</v>
      </c>
    </row>
    <row r="87" spans="2:6" ht="12.85" customHeight="1" x14ac:dyDescent="0.3">
      <c r="B87" s="77"/>
      <c r="C87" s="78"/>
      <c r="D87" s="79"/>
      <c r="E87" s="160">
        <f>'Condições Gerais'!M14</f>
        <v>1</v>
      </c>
      <c r="F87" s="71">
        <f>F83*E87</f>
        <v>2733.7258989626662</v>
      </c>
    </row>
    <row r="89" spans="2:6" s="107" customFormat="1" ht="25.5" customHeight="1" x14ac:dyDescent="0.3">
      <c r="B89" s="72" t="s">
        <v>284</v>
      </c>
      <c r="C89" s="73"/>
      <c r="D89" s="74"/>
      <c r="E89" s="2" t="s">
        <v>36</v>
      </c>
      <c r="F89" s="71" t="s">
        <v>60</v>
      </c>
    </row>
    <row r="90" spans="2:6" ht="12.85" customHeight="1" x14ac:dyDescent="0.3">
      <c r="B90" s="77"/>
      <c r="C90" s="78"/>
      <c r="D90" s="79"/>
      <c r="E90" s="108">
        <f>'Condições Gerais'!B8</f>
        <v>12</v>
      </c>
      <c r="F90" s="71">
        <f>F87*E90</f>
        <v>32804.710787551994</v>
      </c>
    </row>
  </sheetData>
  <sheetProtection algorithmName="SHA-512" hashValue="ClmaQAhf2LKUhwPYJMsJNy3AxEUKUT/TrpfVCQOQ73MZC8d3A3geI1D1Gpqak9mKpB2zdjfJCY8IPmbCRS3v0w==" saltValue="XXEEDkJO5dXxFGmX5abCUQ==" spinCount="100000" sheet="1" objects="1" scenarios="1" selectLockedCells="1" selectUnlockedCells="1"/>
  <mergeCells count="6">
    <mergeCell ref="B41:B42"/>
    <mergeCell ref="B1:F1"/>
    <mergeCell ref="B3:F3"/>
    <mergeCell ref="B21:B29"/>
    <mergeCell ref="B30:B38"/>
    <mergeCell ref="B39:B40"/>
  </mergeCells>
  <printOptions horizontalCentered="1"/>
  <pageMargins left="0.98425196850393704" right="0.39370078740157483" top="0.39370078740157483" bottom="0.39370078740157483" header="0.31496062992125984" footer="0.31496062992125984"/>
  <pageSetup paperSize="9" scale="6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J90"/>
  <sheetViews>
    <sheetView showGridLines="0" topLeftCell="A13" workbookViewId="0">
      <selection activeCell="F6" sqref="F6"/>
    </sheetView>
  </sheetViews>
  <sheetFormatPr defaultColWidth="9.09765625" defaultRowHeight="12.85" customHeight="1" x14ac:dyDescent="0.3"/>
  <cols>
    <col min="1" max="1" width="2.09765625" style="61" customWidth="1"/>
    <col min="2" max="2" width="10.3984375" style="61" customWidth="1"/>
    <col min="3" max="3" width="5.09765625" style="61" customWidth="1"/>
    <col min="4" max="4" width="39.69921875" style="61" customWidth="1"/>
    <col min="5" max="5" width="14.69921875" style="61" customWidth="1"/>
    <col min="6" max="6" width="16.09765625" style="62" customWidth="1"/>
    <col min="7" max="7" width="14.69921875" style="61" customWidth="1"/>
    <col min="8" max="8" width="9.09765625" style="61"/>
    <col min="9" max="9" width="10.296875" style="61" bestFit="1" customWidth="1"/>
    <col min="10" max="16384" width="9.09765625" style="61"/>
  </cols>
  <sheetData>
    <row r="1" spans="2:7" ht="12.85" customHeight="1" x14ac:dyDescent="0.3">
      <c r="B1" s="416" t="str">
        <f>'Condições Gerais'!A1</f>
        <v>PREFEITURA DE BELO HORIZONTE</v>
      </c>
      <c r="C1" s="416"/>
      <c r="D1" s="416"/>
      <c r="E1" s="416"/>
      <c r="F1" s="416"/>
    </row>
    <row r="3" spans="2:7" ht="12.85" customHeight="1" x14ac:dyDescent="0.3">
      <c r="B3" s="416" t="s">
        <v>0</v>
      </c>
      <c r="C3" s="416"/>
      <c r="D3" s="416"/>
      <c r="E3" s="416"/>
      <c r="F3" s="416"/>
    </row>
    <row r="5" spans="2:7" ht="12.85" customHeight="1" x14ac:dyDescent="0.3">
      <c r="B5" s="68" t="s">
        <v>139</v>
      </c>
      <c r="C5" s="69"/>
      <c r="D5" s="70"/>
      <c r="E5" s="71" t="s">
        <v>43</v>
      </c>
      <c r="F5" s="71" t="s">
        <v>62</v>
      </c>
    </row>
    <row r="6" spans="2:7" ht="12.85" customHeight="1" x14ac:dyDescent="0.3">
      <c r="B6" s="161" t="str">
        <f>'Condições Gerais'!N6</f>
        <v>08- Oficial Bombeiro</v>
      </c>
      <c r="C6" s="94"/>
      <c r="D6" s="95"/>
      <c r="E6" s="158">
        <f>'Condições Gerais'!N17</f>
        <v>220</v>
      </c>
      <c r="F6" s="159">
        <f>'Condições Gerais'!N18</f>
        <v>7.95</v>
      </c>
    </row>
    <row r="8" spans="2:7" ht="12.85" customHeight="1" x14ac:dyDescent="0.3">
      <c r="B8" s="236" t="s">
        <v>64</v>
      </c>
      <c r="C8" s="47"/>
      <c r="D8" s="47"/>
      <c r="E8" s="164" t="s">
        <v>165</v>
      </c>
      <c r="F8" s="96" t="s">
        <v>59</v>
      </c>
    </row>
    <row r="9" spans="2:7" ht="12.85" customHeight="1" x14ac:dyDescent="0.3">
      <c r="B9" s="97"/>
      <c r="C9" s="3">
        <v>1</v>
      </c>
      <c r="D9" s="41" t="s">
        <v>28</v>
      </c>
      <c r="E9" s="45"/>
      <c r="F9" s="4">
        <f>'Condições Gerais'!N9</f>
        <v>1749</v>
      </c>
    </row>
    <row r="10" spans="2:7" ht="12.85" customHeight="1" x14ac:dyDescent="0.3">
      <c r="B10" s="98"/>
      <c r="C10" s="3">
        <v>2</v>
      </c>
      <c r="D10" s="41" t="s">
        <v>48</v>
      </c>
      <c r="E10" s="45"/>
      <c r="F10" s="4">
        <f>'Condições Gerais'!N10</f>
        <v>0</v>
      </c>
    </row>
    <row r="11" spans="2:7" ht="12.85" customHeight="1" x14ac:dyDescent="0.3">
      <c r="B11" s="98"/>
      <c r="C11" s="3">
        <v>3</v>
      </c>
      <c r="D11" s="41" t="s">
        <v>49</v>
      </c>
      <c r="E11" s="45"/>
      <c r="F11" s="4">
        <f>'Condições Gerais'!N12</f>
        <v>0</v>
      </c>
    </row>
    <row r="12" spans="2:7" ht="12.85" customHeight="1" x14ac:dyDescent="0.3">
      <c r="B12" s="98"/>
      <c r="C12" s="3">
        <v>4</v>
      </c>
      <c r="D12" s="41" t="s">
        <v>31</v>
      </c>
      <c r="E12" s="163">
        <f>'Condições Gerais'!N20</f>
        <v>0</v>
      </c>
      <c r="F12" s="4">
        <f>'Condições Gerais'!N21</f>
        <v>0</v>
      </c>
      <c r="G12" s="99"/>
    </row>
    <row r="13" spans="2:7" ht="12.85" customHeight="1" x14ac:dyDescent="0.3">
      <c r="B13" s="98"/>
      <c r="C13" s="3">
        <v>5</v>
      </c>
      <c r="D13" s="41" t="s">
        <v>123</v>
      </c>
      <c r="E13" s="163">
        <f>'Condições Gerais'!N24</f>
        <v>0</v>
      </c>
      <c r="F13" s="4">
        <f>'Condições Gerais'!N25</f>
        <v>0</v>
      </c>
    </row>
    <row r="14" spans="2:7" ht="12.85" customHeight="1" x14ac:dyDescent="0.3">
      <c r="B14" s="98"/>
      <c r="C14" s="3">
        <v>6</v>
      </c>
      <c r="D14" s="41" t="s">
        <v>241</v>
      </c>
      <c r="E14" s="163">
        <f>'Condições Gerais'!N28</f>
        <v>0</v>
      </c>
      <c r="F14" s="4">
        <f>'Condições Gerais'!N29</f>
        <v>0</v>
      </c>
    </row>
    <row r="15" spans="2:7" ht="12.85" customHeight="1" x14ac:dyDescent="0.3">
      <c r="B15" s="98"/>
      <c r="C15" s="3">
        <v>7</v>
      </c>
      <c r="D15" s="41" t="s">
        <v>29</v>
      </c>
      <c r="E15" s="163">
        <f>'Condições Gerais'!N30</f>
        <v>0</v>
      </c>
      <c r="F15" s="4">
        <f>'Condições Gerais'!N31</f>
        <v>0</v>
      </c>
    </row>
    <row r="16" spans="2:7" ht="12.85" customHeight="1" x14ac:dyDescent="0.3">
      <c r="B16" s="98"/>
      <c r="C16" s="3">
        <v>8</v>
      </c>
      <c r="D16" s="238" t="s">
        <v>252</v>
      </c>
      <c r="E16" s="163">
        <f>'Condições Gerais'!N26</f>
        <v>0</v>
      </c>
      <c r="F16" s="4">
        <f>'Condições Gerais'!N27</f>
        <v>0</v>
      </c>
    </row>
    <row r="17" spans="2:6" ht="12.85" customHeight="1" x14ac:dyDescent="0.3">
      <c r="B17" s="100"/>
      <c r="C17" s="22">
        <v>9</v>
      </c>
      <c r="D17" s="41" t="s">
        <v>47</v>
      </c>
      <c r="E17" s="45"/>
      <c r="F17" s="4">
        <f>(F12+F13+F14+F15+F16)/24*6</f>
        <v>0</v>
      </c>
    </row>
    <row r="18" spans="2:6" ht="12.85" customHeight="1" x14ac:dyDescent="0.3">
      <c r="B18" s="237" t="s">
        <v>114</v>
      </c>
      <c r="C18" s="47"/>
      <c r="D18" s="47"/>
      <c r="E18" s="48"/>
      <c r="F18" s="33">
        <f>SUM(F9:F17)</f>
        <v>1749</v>
      </c>
    </row>
    <row r="20" spans="2:6" ht="12.85" customHeight="1" x14ac:dyDescent="0.3">
      <c r="B20" s="46" t="s">
        <v>63</v>
      </c>
      <c r="C20" s="47"/>
      <c r="D20" s="48"/>
      <c r="E20" s="101" t="s">
        <v>4</v>
      </c>
      <c r="F20" s="96" t="s">
        <v>59</v>
      </c>
    </row>
    <row r="21" spans="2:6" ht="12.85" customHeight="1" x14ac:dyDescent="0.3">
      <c r="B21" s="420" t="s">
        <v>3</v>
      </c>
      <c r="C21" s="5">
        <v>1</v>
      </c>
      <c r="D21" s="37" t="str">
        <f>'Condições Gerais'!A23</f>
        <v>INSS</v>
      </c>
      <c r="E21" s="6">
        <f>'Condições Gerais'!B23</f>
        <v>0.2</v>
      </c>
      <c r="F21" s="7">
        <f>E21*$F$18</f>
        <v>349.8</v>
      </c>
    </row>
    <row r="22" spans="2:6" ht="12.85" customHeight="1" x14ac:dyDescent="0.3">
      <c r="B22" s="421"/>
      <c r="C22" s="5">
        <v>2</v>
      </c>
      <c r="D22" s="37" t="str">
        <f>'Condições Gerais'!A24</f>
        <v>SESI ou SESC</v>
      </c>
      <c r="E22" s="6">
        <f>'Condições Gerais'!B24</f>
        <v>0</v>
      </c>
      <c r="F22" s="7">
        <f t="shared" ref="F22:F28" si="0">E22*$F$18</f>
        <v>0</v>
      </c>
    </row>
    <row r="23" spans="2:6" ht="12.85" customHeight="1" x14ac:dyDescent="0.3">
      <c r="B23" s="421"/>
      <c r="C23" s="5">
        <v>3</v>
      </c>
      <c r="D23" s="37" t="str">
        <f>'Condições Gerais'!A25</f>
        <v>SENAI ou SENAC</v>
      </c>
      <c r="E23" s="6">
        <f>'Condições Gerais'!B25</f>
        <v>0</v>
      </c>
      <c r="F23" s="7">
        <f t="shared" si="0"/>
        <v>0</v>
      </c>
    </row>
    <row r="24" spans="2:6" ht="12.85" customHeight="1" x14ac:dyDescent="0.3">
      <c r="B24" s="421"/>
      <c r="C24" s="5">
        <v>4</v>
      </c>
      <c r="D24" s="37" t="str">
        <f>'Condições Gerais'!A26</f>
        <v>INCRA</v>
      </c>
      <c r="E24" s="6">
        <f>'Condições Gerais'!B26</f>
        <v>0</v>
      </c>
      <c r="F24" s="7">
        <f t="shared" si="0"/>
        <v>0</v>
      </c>
    </row>
    <row r="25" spans="2:6" ht="12.85" customHeight="1" x14ac:dyDescent="0.3">
      <c r="B25" s="421"/>
      <c r="C25" s="5">
        <v>5</v>
      </c>
      <c r="D25" s="37" t="str">
        <f>'Condições Gerais'!A27</f>
        <v>Salário educação</v>
      </c>
      <c r="E25" s="6">
        <f>'Condições Gerais'!B27</f>
        <v>2.5000000000000001E-2</v>
      </c>
      <c r="F25" s="7">
        <f t="shared" si="0"/>
        <v>43.725000000000001</v>
      </c>
    </row>
    <row r="26" spans="2:6" ht="12.85" customHeight="1" x14ac:dyDescent="0.3">
      <c r="B26" s="421"/>
      <c r="C26" s="5">
        <v>6</v>
      </c>
      <c r="D26" s="37" t="str">
        <f>'Condições Gerais'!A28</f>
        <v>FGTS</v>
      </c>
      <c r="E26" s="6">
        <f>'Condições Gerais'!B28</f>
        <v>0.08</v>
      </c>
      <c r="F26" s="7">
        <f t="shared" si="0"/>
        <v>139.92000000000002</v>
      </c>
    </row>
    <row r="27" spans="2:6" ht="12.85" customHeight="1" x14ac:dyDescent="0.3">
      <c r="B27" s="421"/>
      <c r="C27" s="5">
        <v>7</v>
      </c>
      <c r="D27" s="37" t="str">
        <f>'Condições Gerais'!A29</f>
        <v>Seguro acidente do trabalho</v>
      </c>
      <c r="E27" s="6">
        <f>'Condições Gerais'!B29</f>
        <v>0</v>
      </c>
      <c r="F27" s="7">
        <f t="shared" si="0"/>
        <v>0</v>
      </c>
    </row>
    <row r="28" spans="2:6" ht="12.85" customHeight="1" x14ac:dyDescent="0.3">
      <c r="B28" s="421"/>
      <c r="C28" s="5">
        <v>8</v>
      </c>
      <c r="D28" s="37" t="str">
        <f>'Condições Gerais'!A30</f>
        <v>SEBRAE</v>
      </c>
      <c r="E28" s="6">
        <f>'Condições Gerais'!B30</f>
        <v>0</v>
      </c>
      <c r="F28" s="7">
        <f t="shared" si="0"/>
        <v>0</v>
      </c>
    </row>
    <row r="29" spans="2:6" ht="12.85" customHeight="1" x14ac:dyDescent="0.3">
      <c r="B29" s="422"/>
      <c r="C29" s="8" t="s">
        <v>13</v>
      </c>
      <c r="D29" s="8"/>
      <c r="E29" s="9">
        <f>SUM(E21:E28)</f>
        <v>0.30499999999999999</v>
      </c>
      <c r="F29" s="10">
        <f>SUM(F21:F28)</f>
        <v>533.44500000000005</v>
      </c>
    </row>
    <row r="30" spans="2:6" ht="12.85" customHeight="1" x14ac:dyDescent="0.3">
      <c r="B30" s="417" t="s">
        <v>14</v>
      </c>
      <c r="C30" s="165">
        <v>9</v>
      </c>
      <c r="D30" s="37" t="str">
        <f>'Condições Gerais'!A12</f>
        <v xml:space="preserve">Férias </v>
      </c>
      <c r="E30" s="6">
        <f>'Condições Gerais'!B12</f>
        <v>0.12037037037037036</v>
      </c>
      <c r="F30" s="7">
        <f>E30*$F$18</f>
        <v>210.52777777777777</v>
      </c>
    </row>
    <row r="31" spans="2:6" ht="12.85" customHeight="1" x14ac:dyDescent="0.3">
      <c r="B31" s="417"/>
      <c r="C31" s="165">
        <v>10</v>
      </c>
      <c r="D31" s="37" t="str">
        <f>'Condições Gerais'!A13</f>
        <v>Auxílio doença</v>
      </c>
      <c r="E31" s="6">
        <f>'Condições Gerais'!B13</f>
        <v>1.6555555555555556E-2</v>
      </c>
      <c r="F31" s="7">
        <f t="shared" ref="F31:F41" si="1">E31*$F$18</f>
        <v>28.955666666666666</v>
      </c>
    </row>
    <row r="32" spans="2:6" ht="12.85" customHeight="1" x14ac:dyDescent="0.3">
      <c r="B32" s="417"/>
      <c r="C32" s="165">
        <v>11</v>
      </c>
      <c r="D32" s="37" t="str">
        <f>'Condições Gerais'!A14</f>
        <v>Licença maternidade</v>
      </c>
      <c r="E32" s="6">
        <f>'Condições Gerais'!B14</f>
        <v>5.5239999999999994E-3</v>
      </c>
      <c r="F32" s="7">
        <f t="shared" si="1"/>
        <v>9.6614759999999986</v>
      </c>
    </row>
    <row r="33" spans="2:10" ht="12.85" customHeight="1" x14ac:dyDescent="0.3">
      <c r="B33" s="417"/>
      <c r="C33" s="165">
        <v>12</v>
      </c>
      <c r="D33" s="37" t="str">
        <f>'Condições Gerais'!A15</f>
        <v>Licença paternidade</v>
      </c>
      <c r="E33" s="6">
        <f>'Condições Gerais'!B15</f>
        <v>2.0833333333333332E-4</v>
      </c>
      <c r="F33" s="7">
        <f t="shared" si="1"/>
        <v>0.36437499999999995</v>
      </c>
    </row>
    <row r="34" spans="2:10" ht="12.85" customHeight="1" x14ac:dyDescent="0.3">
      <c r="B34" s="417"/>
      <c r="C34" s="165">
        <v>13</v>
      </c>
      <c r="D34" s="37" t="str">
        <f>'Condições Gerais'!A16</f>
        <v>Faltas legais</v>
      </c>
      <c r="E34" s="6">
        <f>'Condições Gerais'!B16</f>
        <v>8.2222222222222228E-3</v>
      </c>
      <c r="F34" s="7">
        <f t="shared" si="1"/>
        <v>14.380666666666668</v>
      </c>
    </row>
    <row r="35" spans="2:10" ht="12.85" customHeight="1" x14ac:dyDescent="0.3">
      <c r="B35" s="417"/>
      <c r="C35" s="165">
        <v>14</v>
      </c>
      <c r="D35" s="37" t="str">
        <f>'Condições Gerais'!A17</f>
        <v>Acidente de trabalho</v>
      </c>
      <c r="E35" s="6">
        <f>'Condições Gerais'!B17</f>
        <v>3.2499999999999999E-4</v>
      </c>
      <c r="F35" s="7">
        <f t="shared" si="1"/>
        <v>0.56842499999999996</v>
      </c>
    </row>
    <row r="36" spans="2:10" ht="12.85" customHeight="1" x14ac:dyDescent="0.3">
      <c r="B36" s="417"/>
      <c r="C36" s="165">
        <v>15</v>
      </c>
      <c r="D36" s="37" t="str">
        <f>'Condições Gerais'!A18</f>
        <v>Aviso Prévio</v>
      </c>
      <c r="E36" s="6">
        <f>'Condições Gerais'!B18</f>
        <v>1.9444444444444445E-2</v>
      </c>
      <c r="F36" s="7">
        <f t="shared" si="1"/>
        <v>34.008333333333333</v>
      </c>
    </row>
    <row r="37" spans="2:10" ht="12.85" customHeight="1" x14ac:dyDescent="0.3">
      <c r="B37" s="417"/>
      <c r="C37" s="165">
        <v>16</v>
      </c>
      <c r="D37" s="37" t="str">
        <f>'Condições Gerais'!A19</f>
        <v>13º Salário</v>
      </c>
      <c r="E37" s="6">
        <f>'Condições Gerais'!B19</f>
        <v>9.0277777777777776E-2</v>
      </c>
      <c r="F37" s="7">
        <f t="shared" si="1"/>
        <v>157.89583333333334</v>
      </c>
    </row>
    <row r="38" spans="2:10" ht="12.85" customHeight="1" x14ac:dyDescent="0.3">
      <c r="B38" s="417"/>
      <c r="C38" s="11" t="s">
        <v>22</v>
      </c>
      <c r="D38" s="11"/>
      <c r="E38" s="12">
        <f>SUM(E30:E37)</f>
        <v>0.26092770370370372</v>
      </c>
      <c r="F38" s="13">
        <f>SUM(F30:F37)</f>
        <v>456.36255377777775</v>
      </c>
    </row>
    <row r="39" spans="2:10" ht="12.85" customHeight="1" x14ac:dyDescent="0.3">
      <c r="B39" s="418" t="s">
        <v>23</v>
      </c>
      <c r="C39" s="166">
        <v>17</v>
      </c>
      <c r="D39" s="38" t="str">
        <f>'Condições Gerais'!A20</f>
        <v>Indenizações  - rescisões s/ justa causa</v>
      </c>
      <c r="E39" s="14">
        <f>'Condições Gerais'!B20</f>
        <v>3.8199999999999998E-2</v>
      </c>
      <c r="F39" s="7">
        <f t="shared" si="1"/>
        <v>66.811799999999991</v>
      </c>
    </row>
    <row r="40" spans="2:10" ht="12.85" customHeight="1" x14ac:dyDescent="0.3">
      <c r="B40" s="418"/>
      <c r="C40" s="15" t="s">
        <v>24</v>
      </c>
      <c r="D40" s="15"/>
      <c r="E40" s="16">
        <f>SUM(E39)</f>
        <v>3.8199999999999998E-2</v>
      </c>
      <c r="F40" s="17">
        <f>SUM(F39)</f>
        <v>66.811799999999991</v>
      </c>
    </row>
    <row r="41" spans="2:10" s="1" customFormat="1" ht="25.5" customHeight="1" x14ac:dyDescent="0.3">
      <c r="B41" s="419" t="s">
        <v>34</v>
      </c>
      <c r="C41" s="34">
        <v>18</v>
      </c>
      <c r="D41" s="18" t="s">
        <v>38</v>
      </c>
      <c r="E41" s="35">
        <f>E29*E38</f>
        <v>7.9582949629629626E-2</v>
      </c>
      <c r="F41" s="36">
        <f t="shared" si="1"/>
        <v>139.19057890222223</v>
      </c>
      <c r="G41" s="61"/>
      <c r="H41" s="61"/>
      <c r="I41" s="61"/>
      <c r="J41" s="61"/>
    </row>
    <row r="42" spans="2:10" ht="12.85" customHeight="1" x14ac:dyDescent="0.3">
      <c r="B42" s="419"/>
      <c r="C42" s="19" t="s">
        <v>25</v>
      </c>
      <c r="D42" s="19"/>
      <c r="E42" s="20">
        <f>SUM(E41)</f>
        <v>7.9582949629629626E-2</v>
      </c>
      <c r="F42" s="21">
        <f>SUM(F41)</f>
        <v>139.19057890222223</v>
      </c>
    </row>
    <row r="43" spans="2:10" ht="12.85" customHeight="1" x14ac:dyDescent="0.3">
      <c r="B43" s="49" t="s">
        <v>115</v>
      </c>
      <c r="C43" s="50"/>
      <c r="D43" s="51"/>
      <c r="E43" s="20">
        <f>E29+E38+E40+E42</f>
        <v>0.68371065333333336</v>
      </c>
      <c r="F43" s="21">
        <f>F29+F38+F40+F42</f>
        <v>1195.8099326800002</v>
      </c>
    </row>
    <row r="45" spans="2:10" ht="25.5" customHeight="1" x14ac:dyDescent="0.3">
      <c r="B45" s="102" t="s">
        <v>143</v>
      </c>
      <c r="C45" s="103"/>
      <c r="D45" s="103"/>
      <c r="E45" s="104" t="s">
        <v>119</v>
      </c>
      <c r="F45" s="96" t="s">
        <v>59</v>
      </c>
    </row>
    <row r="46" spans="2:10" ht="12.85" customHeight="1" x14ac:dyDescent="0.3">
      <c r="B46" s="97"/>
      <c r="C46" s="22">
        <v>1</v>
      </c>
      <c r="D46" s="52" t="s">
        <v>141</v>
      </c>
      <c r="E46" s="64">
        <f>(F9*0.06)</f>
        <v>104.94</v>
      </c>
      <c r="F46" s="23">
        <f>IF(('Condições Gerais'!N33-E46)&lt;0,0,'Condições Gerais'!N33-E46)</f>
        <v>291.06</v>
      </c>
      <c r="G46" s="169"/>
    </row>
    <row r="47" spans="2:10" ht="12.85" customHeight="1" x14ac:dyDescent="0.3">
      <c r="B47" s="98"/>
      <c r="C47" s="22">
        <v>2</v>
      </c>
      <c r="D47" s="65" t="s">
        <v>125</v>
      </c>
      <c r="E47" s="64">
        <f>'Condições Gerais'!N36*'Condições Gerais'!E34</f>
        <v>0</v>
      </c>
      <c r="F47" s="23">
        <f>'Condições Gerais'!N36-E47</f>
        <v>0</v>
      </c>
    </row>
    <row r="48" spans="2:10" ht="12.85" customHeight="1" x14ac:dyDescent="0.3">
      <c r="B48" s="98"/>
      <c r="C48" s="22">
        <v>3</v>
      </c>
      <c r="D48" s="66" t="s">
        <v>134</v>
      </c>
      <c r="E48" s="154" t="s">
        <v>42</v>
      </c>
      <c r="F48" s="23">
        <f>'Condições Gerais'!N40</f>
        <v>0</v>
      </c>
    </row>
    <row r="49" spans="2:6" ht="12.85" customHeight="1" x14ac:dyDescent="0.3">
      <c r="B49" s="98"/>
      <c r="C49" s="22">
        <v>4</v>
      </c>
      <c r="D49" s="65" t="str">
        <f>'Condições Gerais'!D22</f>
        <v>INTRAJORNADA (indenizatória)</v>
      </c>
      <c r="E49" s="154" t="s">
        <v>42</v>
      </c>
      <c r="F49" s="23">
        <f>'Condições Gerais'!N23</f>
        <v>0</v>
      </c>
    </row>
    <row r="50" spans="2:6" ht="12.85" customHeight="1" x14ac:dyDescent="0.3">
      <c r="B50" s="98"/>
      <c r="C50" s="22">
        <v>5</v>
      </c>
      <c r="D50" s="65" t="str">
        <f>'Condições Gerais'!D41</f>
        <v xml:space="preserve">Cesta Basica </v>
      </c>
      <c r="E50" s="64">
        <f>'Condições Gerais'!E41*10%</f>
        <v>22</v>
      </c>
      <c r="F50" s="23">
        <f>'Condições Gerais'!N42-E50</f>
        <v>198</v>
      </c>
    </row>
    <row r="51" spans="2:6" ht="12.85" customHeight="1" x14ac:dyDescent="0.3">
      <c r="B51" s="98"/>
      <c r="C51" s="22">
        <v>6</v>
      </c>
      <c r="D51" s="65" t="str">
        <f>'Condições Gerais'!D43</f>
        <v>Outros custos ou benefícios da CCT</v>
      </c>
      <c r="E51" s="154" t="s">
        <v>42</v>
      </c>
      <c r="F51" s="23">
        <f>'Condições Gerais'!N44</f>
        <v>0</v>
      </c>
    </row>
    <row r="52" spans="2:6" ht="12.85" customHeight="1" x14ac:dyDescent="0.3">
      <c r="B52" s="98"/>
      <c r="C52" s="22">
        <v>7</v>
      </c>
      <c r="D52" s="65" t="str">
        <f>'Condições Gerais'!D45</f>
        <v>Outros custos ou benefícios da CCT</v>
      </c>
      <c r="E52" s="154" t="s">
        <v>42</v>
      </c>
      <c r="F52" s="23">
        <f>'Condições Gerais'!N46</f>
        <v>0</v>
      </c>
    </row>
    <row r="53" spans="2:6" ht="12.85" customHeight="1" x14ac:dyDescent="0.3">
      <c r="B53" s="99"/>
      <c r="C53" s="22">
        <v>8</v>
      </c>
      <c r="D53" s="65" t="str">
        <f>'Condições Gerais'!D47</f>
        <v>Outros custos ou benefícios da CCT</v>
      </c>
      <c r="E53" s="154" t="s">
        <v>42</v>
      </c>
      <c r="F53" s="23">
        <f>'Condições Gerais'!N48</f>
        <v>0</v>
      </c>
    </row>
    <row r="54" spans="2:6" ht="12.85" customHeight="1" x14ac:dyDescent="0.3">
      <c r="B54" s="99"/>
      <c r="C54" s="22">
        <v>9</v>
      </c>
      <c r="D54" s="65" t="str">
        <f>'Condições Gerais'!D53</f>
        <v>Outros custos ou benefícios da CCT</v>
      </c>
      <c r="E54" s="154" t="s">
        <v>42</v>
      </c>
      <c r="F54" s="23">
        <f>'Condições Gerais'!N50</f>
        <v>0</v>
      </c>
    </row>
    <row r="55" spans="2:6" ht="12.85" customHeight="1" x14ac:dyDescent="0.3">
      <c r="B55" s="99"/>
      <c r="C55" s="22">
        <v>10</v>
      </c>
      <c r="D55" s="65" t="str">
        <f>'Condições Gerais'!D55</f>
        <v>Outros custos ou benefícios da CCT</v>
      </c>
      <c r="E55" s="154" t="s">
        <v>42</v>
      </c>
      <c r="F55" s="23">
        <f>'Condições Gerais'!N52</f>
        <v>0</v>
      </c>
    </row>
    <row r="56" spans="2:6" ht="12.85" customHeight="1" x14ac:dyDescent="0.3">
      <c r="B56" s="99"/>
      <c r="C56" s="22">
        <v>11</v>
      </c>
      <c r="D56" s="65" t="str">
        <f>'Condições Gerais'!D57</f>
        <v>Outros custos ou benefícios da CCT</v>
      </c>
      <c r="E56" s="154" t="s">
        <v>42</v>
      </c>
      <c r="F56" s="23">
        <f>'Condições Gerais'!N54</f>
        <v>0</v>
      </c>
    </row>
    <row r="57" spans="2:6" ht="12.85" customHeight="1" x14ac:dyDescent="0.3">
      <c r="B57" s="99"/>
      <c r="C57" s="22">
        <v>12</v>
      </c>
      <c r="D57" s="65" t="str">
        <f>'Condições Gerais'!D55</f>
        <v>Outros custos ou benefícios da CCT</v>
      </c>
      <c r="E57" s="154" t="s">
        <v>42</v>
      </c>
      <c r="F57" s="23">
        <f>'Condições Gerais'!N56</f>
        <v>0</v>
      </c>
    </row>
    <row r="58" spans="2:6" ht="12.85" customHeight="1" x14ac:dyDescent="0.3">
      <c r="B58" s="99"/>
      <c r="C58" s="22">
        <v>13</v>
      </c>
      <c r="D58" s="65" t="str">
        <f>'Condições Gerais'!D57</f>
        <v>Outros custos ou benefícios da CCT</v>
      </c>
      <c r="E58" s="154" t="s">
        <v>42</v>
      </c>
      <c r="F58" s="23">
        <f>'Condições Gerais'!N58</f>
        <v>0</v>
      </c>
    </row>
    <row r="59" spans="2:6" ht="12.85" customHeight="1" x14ac:dyDescent="0.3">
      <c r="B59" s="49" t="s">
        <v>144</v>
      </c>
      <c r="C59" s="50"/>
      <c r="D59" s="50"/>
      <c r="E59" s="51"/>
      <c r="F59" s="31">
        <f>SUM(F46:F58)</f>
        <v>489.06</v>
      </c>
    </row>
    <row r="61" spans="2:6" ht="12.85" customHeight="1" x14ac:dyDescent="0.3">
      <c r="B61" s="46" t="s">
        <v>146</v>
      </c>
      <c r="C61" s="47"/>
      <c r="D61" s="47"/>
      <c r="E61" s="105"/>
      <c r="F61" s="96" t="s">
        <v>59</v>
      </c>
    </row>
    <row r="62" spans="2:6" ht="12.85" customHeight="1" x14ac:dyDescent="0.3">
      <c r="B62" s="41" t="s">
        <v>114</v>
      </c>
      <c r="C62" s="42"/>
      <c r="D62" s="42"/>
      <c r="E62" s="105"/>
      <c r="F62" s="39">
        <f>F18</f>
        <v>1749</v>
      </c>
    </row>
    <row r="63" spans="2:6" ht="12.85" customHeight="1" x14ac:dyDescent="0.3">
      <c r="B63" s="43" t="s">
        <v>115</v>
      </c>
      <c r="C63" s="44"/>
      <c r="D63" s="44"/>
      <c r="E63" s="105"/>
      <c r="F63" s="40">
        <f>F43</f>
        <v>1195.8099326800002</v>
      </c>
    </row>
    <row r="64" spans="2:6" ht="12.85" customHeight="1" x14ac:dyDescent="0.3">
      <c r="B64" s="43" t="s">
        <v>144</v>
      </c>
      <c r="C64" s="44"/>
      <c r="D64" s="44"/>
      <c r="E64" s="105"/>
      <c r="F64" s="40">
        <f>F59</f>
        <v>489.06</v>
      </c>
    </row>
    <row r="65" spans="2:6" ht="12.85" customHeight="1" x14ac:dyDescent="0.3">
      <c r="B65" s="68" t="s">
        <v>65</v>
      </c>
      <c r="C65" s="91"/>
      <c r="D65" s="91"/>
      <c r="E65" s="67"/>
      <c r="F65" s="63">
        <f>SUM(F62:F64)</f>
        <v>3433.8699326800001</v>
      </c>
    </row>
    <row r="67" spans="2:6" ht="12.85" customHeight="1" x14ac:dyDescent="0.3">
      <c r="B67" s="68" t="s">
        <v>290</v>
      </c>
      <c r="C67" s="69"/>
      <c r="D67" s="69"/>
      <c r="E67" s="106" t="s">
        <v>4</v>
      </c>
      <c r="F67" s="96" t="s">
        <v>59</v>
      </c>
    </row>
    <row r="68" spans="2:6" ht="12.85" customHeight="1" x14ac:dyDescent="0.3">
      <c r="B68" s="68" t="s">
        <v>291</v>
      </c>
      <c r="C68" s="91"/>
      <c r="D68" s="91"/>
      <c r="E68" s="255">
        <f>'Condições Gerais'!B40</f>
        <v>0</v>
      </c>
      <c r="F68" s="256">
        <f>E68*F65</f>
        <v>0</v>
      </c>
    </row>
    <row r="70" spans="2:6" ht="12.85" customHeight="1" x14ac:dyDescent="0.3">
      <c r="B70" s="68" t="s">
        <v>278</v>
      </c>
      <c r="C70" s="69"/>
      <c r="D70" s="69"/>
      <c r="E70" s="257"/>
      <c r="F70" s="96" t="s">
        <v>59</v>
      </c>
    </row>
    <row r="71" spans="2:6" ht="12.85" customHeight="1" x14ac:dyDescent="0.3">
      <c r="B71" s="68" t="s">
        <v>279</v>
      </c>
      <c r="C71" s="91"/>
      <c r="D71" s="91"/>
      <c r="E71" s="258"/>
      <c r="F71" s="256">
        <f>F65+F68</f>
        <v>3433.8699326800001</v>
      </c>
    </row>
    <row r="73" spans="2:6" ht="12.85" customHeight="1" x14ac:dyDescent="0.3">
      <c r="B73" s="46" t="s">
        <v>280</v>
      </c>
      <c r="C73" s="47"/>
      <c r="D73" s="48"/>
      <c r="E73" s="106" t="s">
        <v>4</v>
      </c>
      <c r="F73" s="96" t="s">
        <v>39</v>
      </c>
    </row>
    <row r="74" spans="2:6" ht="12.85" customHeight="1" x14ac:dyDescent="0.3">
      <c r="B74" s="28"/>
      <c r="C74" s="3">
        <v>1</v>
      </c>
      <c r="D74" s="24" t="str">
        <f>'Condições Gerais'!A33</f>
        <v>PIS</v>
      </c>
      <c r="E74" s="25">
        <f>'Condições Gerais'!B33</f>
        <v>0</v>
      </c>
      <c r="F74" s="26">
        <f t="shared" ref="F74:F79" si="2">E74*F$83</f>
        <v>0</v>
      </c>
    </row>
    <row r="75" spans="2:6" ht="12.85" customHeight="1" x14ac:dyDescent="0.3">
      <c r="B75" s="29"/>
      <c r="C75" s="3">
        <v>2</v>
      </c>
      <c r="D75" s="24" t="str">
        <f>'Condições Gerais'!A34</f>
        <v>COFINS</v>
      </c>
      <c r="E75" s="25">
        <f>'Condições Gerais'!B34</f>
        <v>0</v>
      </c>
      <c r="F75" s="26">
        <f t="shared" si="2"/>
        <v>0</v>
      </c>
    </row>
    <row r="76" spans="2:6" ht="12.85" customHeight="1" x14ac:dyDescent="0.3">
      <c r="B76" s="29"/>
      <c r="C76" s="3">
        <v>3</v>
      </c>
      <c r="D76" s="24" t="str">
        <f>'Condições Gerais'!A35</f>
        <v xml:space="preserve">ISS </v>
      </c>
      <c r="E76" s="25">
        <f>'Condições Gerais'!B35</f>
        <v>0</v>
      </c>
      <c r="F76" s="26">
        <f t="shared" si="2"/>
        <v>0</v>
      </c>
    </row>
    <row r="77" spans="2:6" ht="12.85" customHeight="1" x14ac:dyDescent="0.3">
      <c r="B77" s="29"/>
      <c r="C77" s="3">
        <v>4</v>
      </c>
      <c r="D77" s="24" t="str">
        <f>'Condições Gerais'!A36</f>
        <v xml:space="preserve"> </v>
      </c>
      <c r="E77" s="25">
        <f>'Condições Gerais'!B36</f>
        <v>0</v>
      </c>
      <c r="F77" s="26">
        <f t="shared" si="2"/>
        <v>0</v>
      </c>
    </row>
    <row r="78" spans="2:6" ht="12.85" customHeight="1" x14ac:dyDescent="0.3">
      <c r="B78" s="30"/>
      <c r="C78" s="3">
        <v>5</v>
      </c>
      <c r="D78" s="24" t="str">
        <f>'Condições Gerais'!A37</f>
        <v xml:space="preserve"> </v>
      </c>
      <c r="E78" s="25">
        <f>'Condições Gerais'!B37</f>
        <v>0</v>
      </c>
      <c r="F78" s="26">
        <f t="shared" si="2"/>
        <v>0</v>
      </c>
    </row>
    <row r="79" spans="2:6" ht="12.85" customHeight="1" x14ac:dyDescent="0.3">
      <c r="B79" s="49" t="s">
        <v>35</v>
      </c>
      <c r="C79" s="50"/>
      <c r="D79" s="51"/>
      <c r="E79" s="27">
        <f>SUM(E74:E78)</f>
        <v>0</v>
      </c>
      <c r="F79" s="32">
        <f t="shared" si="2"/>
        <v>0</v>
      </c>
    </row>
    <row r="81" spans="2:6" ht="12.85" customHeight="1" x14ac:dyDescent="0.3">
      <c r="B81" s="46" t="s">
        <v>281</v>
      </c>
      <c r="C81" s="47"/>
      <c r="D81" s="48"/>
      <c r="E81" s="106" t="s">
        <v>4</v>
      </c>
      <c r="F81" s="96" t="s">
        <v>39</v>
      </c>
    </row>
    <row r="82" spans="2:6" s="107" customFormat="1" ht="12.85" customHeight="1" x14ac:dyDescent="0.3">
      <c r="B82" s="72" t="s">
        <v>282</v>
      </c>
      <c r="C82" s="73"/>
      <c r="D82" s="74"/>
      <c r="E82" s="75">
        <f>1-E79</f>
        <v>1</v>
      </c>
      <c r="F82" s="155" t="s">
        <v>42</v>
      </c>
    </row>
    <row r="83" spans="2:6" s="107" customFormat="1" ht="12.85" customHeight="1" x14ac:dyDescent="0.3">
      <c r="B83" s="72" t="s">
        <v>126</v>
      </c>
      <c r="C83" s="73"/>
      <c r="D83" s="74"/>
      <c r="E83" s="75">
        <v>1</v>
      </c>
      <c r="F83" s="76">
        <f>F71/E82</f>
        <v>3433.8699326800001</v>
      </c>
    </row>
    <row r="84" spans="2:6" s="107" customFormat="1" ht="12.85" customHeight="1" x14ac:dyDescent="0.3">
      <c r="B84" s="77" t="s">
        <v>283</v>
      </c>
      <c r="C84" s="78"/>
      <c r="D84" s="79"/>
      <c r="E84" s="80"/>
      <c r="F84" s="81"/>
    </row>
    <row r="86" spans="2:6" s="107" customFormat="1" ht="25.5" customHeight="1" x14ac:dyDescent="0.3">
      <c r="B86" s="72" t="s">
        <v>285</v>
      </c>
      <c r="C86" s="73"/>
      <c r="D86" s="74"/>
      <c r="E86" s="2" t="s">
        <v>61</v>
      </c>
      <c r="F86" s="71" t="s">
        <v>37</v>
      </c>
    </row>
    <row r="87" spans="2:6" ht="12.85" customHeight="1" x14ac:dyDescent="0.3">
      <c r="B87" s="77"/>
      <c r="C87" s="78"/>
      <c r="D87" s="79"/>
      <c r="E87" s="160">
        <f>'Condições Gerais'!N14</f>
        <v>1</v>
      </c>
      <c r="F87" s="71">
        <f>F83*E87</f>
        <v>3433.8699326800001</v>
      </c>
    </row>
    <row r="89" spans="2:6" s="107" customFormat="1" ht="25.5" customHeight="1" x14ac:dyDescent="0.3">
      <c r="B89" s="72" t="s">
        <v>284</v>
      </c>
      <c r="C89" s="73"/>
      <c r="D89" s="74"/>
      <c r="E89" s="2" t="s">
        <v>36</v>
      </c>
      <c r="F89" s="71" t="s">
        <v>60</v>
      </c>
    </row>
    <row r="90" spans="2:6" ht="12.85" customHeight="1" x14ac:dyDescent="0.3">
      <c r="B90" s="77"/>
      <c r="C90" s="78"/>
      <c r="D90" s="79"/>
      <c r="E90" s="108">
        <f>'Condições Gerais'!B8</f>
        <v>12</v>
      </c>
      <c r="F90" s="71">
        <f>F87*E90</f>
        <v>41206.439192160004</v>
      </c>
    </row>
  </sheetData>
  <sheetProtection algorithmName="SHA-512" hashValue="zAjZ3ZSF3429Bx2fFNS1nEzedm4TGdrA/JcOly6zDGR36k8udQxQeYTVPTqN1aIlv96g7kiVPPQfyKYzS3jCQg==" saltValue="5B+KPygnM69iQyWX92fFSg==" spinCount="100000" sheet="1" objects="1" scenarios="1" selectLockedCells="1" selectUnlockedCells="1"/>
  <mergeCells count="6">
    <mergeCell ref="B41:B42"/>
    <mergeCell ref="B1:F1"/>
    <mergeCell ref="B3:F3"/>
    <mergeCell ref="B21:B29"/>
    <mergeCell ref="B30:B38"/>
    <mergeCell ref="B39:B40"/>
  </mergeCells>
  <printOptions horizontalCentered="1"/>
  <pageMargins left="0.98425196850393704" right="0.39370078740157483" top="0.39370078740157483" bottom="0.39370078740157483" header="0.31496062992125984" footer="0.31496062992125984"/>
  <pageSetup paperSize="9" scale="6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J90"/>
  <sheetViews>
    <sheetView showGridLines="0" workbookViewId="0">
      <selection activeCell="F6" sqref="F6"/>
    </sheetView>
  </sheetViews>
  <sheetFormatPr defaultColWidth="9.09765625" defaultRowHeight="12.85" customHeight="1" x14ac:dyDescent="0.3"/>
  <cols>
    <col min="1" max="1" width="2.09765625" style="61" customWidth="1"/>
    <col min="2" max="2" width="10.3984375" style="61" customWidth="1"/>
    <col min="3" max="3" width="5.09765625" style="61" customWidth="1"/>
    <col min="4" max="4" width="39.69921875" style="61" customWidth="1"/>
    <col min="5" max="5" width="14.69921875" style="61" customWidth="1"/>
    <col min="6" max="6" width="16.09765625" style="62" customWidth="1"/>
    <col min="7" max="7" width="14.69921875" style="61" customWidth="1"/>
    <col min="8" max="8" width="9.09765625" style="61"/>
    <col min="9" max="9" width="10.296875" style="61" bestFit="1" customWidth="1"/>
    <col min="10" max="16384" width="9.09765625" style="61"/>
  </cols>
  <sheetData>
    <row r="1" spans="2:7" ht="12.85" customHeight="1" x14ac:dyDescent="0.3">
      <c r="B1" s="416" t="str">
        <f>'Condições Gerais'!A1</f>
        <v>PREFEITURA DE BELO HORIZONTE</v>
      </c>
      <c r="C1" s="416"/>
      <c r="D1" s="416"/>
      <c r="E1" s="416"/>
      <c r="F1" s="416"/>
    </row>
    <row r="3" spans="2:7" ht="12.85" customHeight="1" x14ac:dyDescent="0.3">
      <c r="B3" s="416" t="s">
        <v>0</v>
      </c>
      <c r="C3" s="416"/>
      <c r="D3" s="416"/>
      <c r="E3" s="416"/>
      <c r="F3" s="416"/>
    </row>
    <row r="5" spans="2:7" ht="12.85" customHeight="1" x14ac:dyDescent="0.3">
      <c r="B5" s="68" t="s">
        <v>139</v>
      </c>
      <c r="C5" s="69"/>
      <c r="D5" s="70"/>
      <c r="E5" s="71" t="s">
        <v>43</v>
      </c>
      <c r="F5" s="71" t="s">
        <v>62</v>
      </c>
    </row>
    <row r="6" spans="2:7" ht="12.85" customHeight="1" x14ac:dyDescent="0.3">
      <c r="B6" s="161" t="str">
        <f>'Condições Gerais'!O6</f>
        <v>09- Oficial Pedreiro</v>
      </c>
      <c r="C6" s="94"/>
      <c r="D6" s="95"/>
      <c r="E6" s="158">
        <f>'Condições Gerais'!O17</f>
        <v>220</v>
      </c>
      <c r="F6" s="159">
        <f>'Condições Gerais'!O18</f>
        <v>7.95</v>
      </c>
    </row>
    <row r="8" spans="2:7" ht="12.85" customHeight="1" x14ac:dyDescent="0.3">
      <c r="B8" s="236" t="s">
        <v>64</v>
      </c>
      <c r="C8" s="47"/>
      <c r="D8" s="47"/>
      <c r="E8" s="164" t="s">
        <v>165</v>
      </c>
      <c r="F8" s="96" t="s">
        <v>59</v>
      </c>
    </row>
    <row r="9" spans="2:7" ht="12.85" customHeight="1" x14ac:dyDescent="0.3">
      <c r="B9" s="97"/>
      <c r="C9" s="3">
        <v>1</v>
      </c>
      <c r="D9" s="41" t="s">
        <v>28</v>
      </c>
      <c r="E9" s="45"/>
      <c r="F9" s="4">
        <f>'Condições Gerais'!O9</f>
        <v>1749</v>
      </c>
    </row>
    <row r="10" spans="2:7" ht="12.85" customHeight="1" x14ac:dyDescent="0.3">
      <c r="B10" s="98"/>
      <c r="C10" s="3">
        <v>2</v>
      </c>
      <c r="D10" s="41" t="s">
        <v>48</v>
      </c>
      <c r="E10" s="45"/>
      <c r="F10" s="4">
        <f>'Condições Gerais'!O10</f>
        <v>0</v>
      </c>
    </row>
    <row r="11" spans="2:7" ht="12.85" customHeight="1" x14ac:dyDescent="0.3">
      <c r="B11" s="98"/>
      <c r="C11" s="3">
        <v>3</v>
      </c>
      <c r="D11" s="41" t="s">
        <v>49</v>
      </c>
      <c r="E11" s="45"/>
      <c r="F11" s="4">
        <f>'Condições Gerais'!O12</f>
        <v>0</v>
      </c>
    </row>
    <row r="12" spans="2:7" ht="12.85" customHeight="1" x14ac:dyDescent="0.3">
      <c r="B12" s="98"/>
      <c r="C12" s="3">
        <v>4</v>
      </c>
      <c r="D12" s="41" t="s">
        <v>31</v>
      </c>
      <c r="E12" s="163">
        <f>'Condições Gerais'!O20</f>
        <v>0</v>
      </c>
      <c r="F12" s="4">
        <f>'Condições Gerais'!O21</f>
        <v>0</v>
      </c>
      <c r="G12" s="99"/>
    </row>
    <row r="13" spans="2:7" ht="12.85" customHeight="1" x14ac:dyDescent="0.3">
      <c r="B13" s="98"/>
      <c r="C13" s="3">
        <v>5</v>
      </c>
      <c r="D13" s="41" t="s">
        <v>123</v>
      </c>
      <c r="E13" s="163">
        <f>'Condições Gerais'!O24</f>
        <v>0</v>
      </c>
      <c r="F13" s="4">
        <f>'Condições Gerais'!O25</f>
        <v>0</v>
      </c>
    </row>
    <row r="14" spans="2:7" ht="12.85" customHeight="1" x14ac:dyDescent="0.3">
      <c r="B14" s="98"/>
      <c r="C14" s="3">
        <v>6</v>
      </c>
      <c r="D14" s="41" t="s">
        <v>241</v>
      </c>
      <c r="E14" s="163">
        <f>'Condições Gerais'!O28</f>
        <v>0</v>
      </c>
      <c r="F14" s="4">
        <f>'Condições Gerais'!O29</f>
        <v>0</v>
      </c>
    </row>
    <row r="15" spans="2:7" ht="12.85" customHeight="1" x14ac:dyDescent="0.3">
      <c r="B15" s="98"/>
      <c r="C15" s="3">
        <v>7</v>
      </c>
      <c r="D15" s="41" t="s">
        <v>29</v>
      </c>
      <c r="E15" s="163">
        <f>'Condições Gerais'!O30</f>
        <v>0</v>
      </c>
      <c r="F15" s="4">
        <f>'Condições Gerais'!O31</f>
        <v>0</v>
      </c>
    </row>
    <row r="16" spans="2:7" ht="12.85" customHeight="1" x14ac:dyDescent="0.3">
      <c r="B16" s="98"/>
      <c r="C16" s="3">
        <v>8</v>
      </c>
      <c r="D16" s="238" t="s">
        <v>252</v>
      </c>
      <c r="E16" s="163">
        <f>'Condições Gerais'!O26</f>
        <v>0</v>
      </c>
      <c r="F16" s="4">
        <f>'Condições Gerais'!O27</f>
        <v>0</v>
      </c>
    </row>
    <row r="17" spans="2:6" ht="12.85" customHeight="1" x14ac:dyDescent="0.3">
      <c r="B17" s="100"/>
      <c r="C17" s="22">
        <v>9</v>
      </c>
      <c r="D17" s="41" t="s">
        <v>47</v>
      </c>
      <c r="E17" s="45"/>
      <c r="F17" s="4">
        <f>(F12+F13+F14+F15+F16)/24*6</f>
        <v>0</v>
      </c>
    </row>
    <row r="18" spans="2:6" ht="12.85" customHeight="1" x14ac:dyDescent="0.3">
      <c r="B18" s="237" t="s">
        <v>114</v>
      </c>
      <c r="C18" s="47"/>
      <c r="D18" s="47"/>
      <c r="E18" s="48"/>
      <c r="F18" s="33">
        <f>SUM(F9:F17)</f>
        <v>1749</v>
      </c>
    </row>
    <row r="20" spans="2:6" ht="12.85" customHeight="1" x14ac:dyDescent="0.3">
      <c r="B20" s="46" t="s">
        <v>63</v>
      </c>
      <c r="C20" s="47"/>
      <c r="D20" s="48"/>
      <c r="E20" s="101" t="s">
        <v>4</v>
      </c>
      <c r="F20" s="96" t="s">
        <v>59</v>
      </c>
    </row>
    <row r="21" spans="2:6" ht="12.85" customHeight="1" x14ac:dyDescent="0.3">
      <c r="B21" s="420" t="s">
        <v>3</v>
      </c>
      <c r="C21" s="5">
        <v>1</v>
      </c>
      <c r="D21" s="37" t="str">
        <f>'Condições Gerais'!A23</f>
        <v>INSS</v>
      </c>
      <c r="E21" s="6">
        <f>'Condições Gerais'!B23</f>
        <v>0.2</v>
      </c>
      <c r="F21" s="7">
        <f>E21*$F$18</f>
        <v>349.8</v>
      </c>
    </row>
    <row r="22" spans="2:6" ht="12.85" customHeight="1" x14ac:dyDescent="0.3">
      <c r="B22" s="421"/>
      <c r="C22" s="5">
        <v>2</v>
      </c>
      <c r="D22" s="37" t="str">
        <f>'Condições Gerais'!A24</f>
        <v>SESI ou SESC</v>
      </c>
      <c r="E22" s="6">
        <f>'Condições Gerais'!B24</f>
        <v>0</v>
      </c>
      <c r="F22" s="7">
        <f t="shared" ref="F22:F28" si="0">E22*$F$18</f>
        <v>0</v>
      </c>
    </row>
    <row r="23" spans="2:6" ht="12.85" customHeight="1" x14ac:dyDescent="0.3">
      <c r="B23" s="421"/>
      <c r="C23" s="5">
        <v>3</v>
      </c>
      <c r="D23" s="37" t="str">
        <f>'Condições Gerais'!A25</f>
        <v>SENAI ou SENAC</v>
      </c>
      <c r="E23" s="6">
        <f>'Condições Gerais'!B25</f>
        <v>0</v>
      </c>
      <c r="F23" s="7">
        <f t="shared" si="0"/>
        <v>0</v>
      </c>
    </row>
    <row r="24" spans="2:6" ht="12.85" customHeight="1" x14ac:dyDescent="0.3">
      <c r="B24" s="421"/>
      <c r="C24" s="5">
        <v>4</v>
      </c>
      <c r="D24" s="37" t="str">
        <f>'Condições Gerais'!A26</f>
        <v>INCRA</v>
      </c>
      <c r="E24" s="6">
        <f>'Condições Gerais'!B26</f>
        <v>0</v>
      </c>
      <c r="F24" s="7">
        <f t="shared" si="0"/>
        <v>0</v>
      </c>
    </row>
    <row r="25" spans="2:6" ht="12.85" customHeight="1" x14ac:dyDescent="0.3">
      <c r="B25" s="421"/>
      <c r="C25" s="5">
        <v>5</v>
      </c>
      <c r="D25" s="37" t="str">
        <f>'Condições Gerais'!A27</f>
        <v>Salário educação</v>
      </c>
      <c r="E25" s="6">
        <f>'Condições Gerais'!B27</f>
        <v>2.5000000000000001E-2</v>
      </c>
      <c r="F25" s="7">
        <f t="shared" si="0"/>
        <v>43.725000000000001</v>
      </c>
    </row>
    <row r="26" spans="2:6" ht="12.85" customHeight="1" x14ac:dyDescent="0.3">
      <c r="B26" s="421"/>
      <c r="C26" s="5">
        <v>6</v>
      </c>
      <c r="D26" s="37" t="str">
        <f>'Condições Gerais'!A28</f>
        <v>FGTS</v>
      </c>
      <c r="E26" s="6">
        <f>'Condições Gerais'!B28</f>
        <v>0.08</v>
      </c>
      <c r="F26" s="7">
        <f t="shared" si="0"/>
        <v>139.92000000000002</v>
      </c>
    </row>
    <row r="27" spans="2:6" ht="12.85" customHeight="1" x14ac:dyDescent="0.3">
      <c r="B27" s="421"/>
      <c r="C27" s="5">
        <v>7</v>
      </c>
      <c r="D27" s="37" t="str">
        <f>'Condições Gerais'!A29</f>
        <v>Seguro acidente do trabalho</v>
      </c>
      <c r="E27" s="6">
        <f>'Condições Gerais'!B29</f>
        <v>0</v>
      </c>
      <c r="F27" s="7">
        <f t="shared" si="0"/>
        <v>0</v>
      </c>
    </row>
    <row r="28" spans="2:6" ht="12.85" customHeight="1" x14ac:dyDescent="0.3">
      <c r="B28" s="421"/>
      <c r="C28" s="5">
        <v>8</v>
      </c>
      <c r="D28" s="37" t="str">
        <f>'Condições Gerais'!A30</f>
        <v>SEBRAE</v>
      </c>
      <c r="E28" s="6">
        <f>'Condições Gerais'!B30</f>
        <v>0</v>
      </c>
      <c r="F28" s="7">
        <f t="shared" si="0"/>
        <v>0</v>
      </c>
    </row>
    <row r="29" spans="2:6" ht="12.85" customHeight="1" x14ac:dyDescent="0.3">
      <c r="B29" s="422"/>
      <c r="C29" s="8" t="s">
        <v>13</v>
      </c>
      <c r="D29" s="8"/>
      <c r="E29" s="9">
        <f>SUM(E21:E28)</f>
        <v>0.30499999999999999</v>
      </c>
      <c r="F29" s="10">
        <f>SUM(F21:F28)</f>
        <v>533.44500000000005</v>
      </c>
    </row>
    <row r="30" spans="2:6" ht="12.85" customHeight="1" x14ac:dyDescent="0.3">
      <c r="B30" s="417" t="s">
        <v>14</v>
      </c>
      <c r="C30" s="165">
        <v>9</v>
      </c>
      <c r="D30" s="37" t="str">
        <f>'Condições Gerais'!A12</f>
        <v xml:space="preserve">Férias </v>
      </c>
      <c r="E30" s="6">
        <f>'Condições Gerais'!B12</f>
        <v>0.12037037037037036</v>
      </c>
      <c r="F30" s="7">
        <f>E30*$F$18</f>
        <v>210.52777777777777</v>
      </c>
    </row>
    <row r="31" spans="2:6" ht="12.85" customHeight="1" x14ac:dyDescent="0.3">
      <c r="B31" s="417"/>
      <c r="C31" s="165">
        <v>10</v>
      </c>
      <c r="D31" s="37" t="str">
        <f>'Condições Gerais'!A13</f>
        <v>Auxílio doença</v>
      </c>
      <c r="E31" s="6">
        <f>'Condições Gerais'!B13</f>
        <v>1.6555555555555556E-2</v>
      </c>
      <c r="F31" s="7">
        <f t="shared" ref="F31:F41" si="1">E31*$F$18</f>
        <v>28.955666666666666</v>
      </c>
    </row>
    <row r="32" spans="2:6" ht="12.85" customHeight="1" x14ac:dyDescent="0.3">
      <c r="B32" s="417"/>
      <c r="C32" s="165">
        <v>11</v>
      </c>
      <c r="D32" s="37" t="str">
        <f>'Condições Gerais'!A14</f>
        <v>Licença maternidade</v>
      </c>
      <c r="E32" s="6">
        <f>'Condições Gerais'!B14</f>
        <v>5.5239999999999994E-3</v>
      </c>
      <c r="F32" s="7">
        <f t="shared" si="1"/>
        <v>9.6614759999999986</v>
      </c>
    </row>
    <row r="33" spans="2:10" ht="12.85" customHeight="1" x14ac:dyDescent="0.3">
      <c r="B33" s="417"/>
      <c r="C33" s="165">
        <v>12</v>
      </c>
      <c r="D33" s="37" t="str">
        <f>'Condições Gerais'!A15</f>
        <v>Licença paternidade</v>
      </c>
      <c r="E33" s="6">
        <f>'Condições Gerais'!B15</f>
        <v>2.0833333333333332E-4</v>
      </c>
      <c r="F33" s="7">
        <f t="shared" si="1"/>
        <v>0.36437499999999995</v>
      </c>
    </row>
    <row r="34" spans="2:10" ht="12.85" customHeight="1" x14ac:dyDescent="0.3">
      <c r="B34" s="417"/>
      <c r="C34" s="165">
        <v>13</v>
      </c>
      <c r="D34" s="37" t="str">
        <f>'Condições Gerais'!A16</f>
        <v>Faltas legais</v>
      </c>
      <c r="E34" s="6">
        <f>'Condições Gerais'!B16</f>
        <v>8.2222222222222228E-3</v>
      </c>
      <c r="F34" s="7">
        <f t="shared" si="1"/>
        <v>14.380666666666668</v>
      </c>
    </row>
    <row r="35" spans="2:10" ht="12.85" customHeight="1" x14ac:dyDescent="0.3">
      <c r="B35" s="417"/>
      <c r="C35" s="165">
        <v>14</v>
      </c>
      <c r="D35" s="37" t="str">
        <f>'Condições Gerais'!A17</f>
        <v>Acidente de trabalho</v>
      </c>
      <c r="E35" s="6">
        <f>'Condições Gerais'!B17</f>
        <v>3.2499999999999999E-4</v>
      </c>
      <c r="F35" s="7">
        <f t="shared" si="1"/>
        <v>0.56842499999999996</v>
      </c>
    </row>
    <row r="36" spans="2:10" ht="12.85" customHeight="1" x14ac:dyDescent="0.3">
      <c r="B36" s="417"/>
      <c r="C36" s="165">
        <v>15</v>
      </c>
      <c r="D36" s="37" t="str">
        <f>'Condições Gerais'!A18</f>
        <v>Aviso Prévio</v>
      </c>
      <c r="E36" s="6">
        <f>'Condições Gerais'!B18</f>
        <v>1.9444444444444445E-2</v>
      </c>
      <c r="F36" s="7">
        <f t="shared" si="1"/>
        <v>34.008333333333333</v>
      </c>
    </row>
    <row r="37" spans="2:10" ht="12.85" customHeight="1" x14ac:dyDescent="0.3">
      <c r="B37" s="417"/>
      <c r="C37" s="165">
        <v>16</v>
      </c>
      <c r="D37" s="37" t="str">
        <f>'Condições Gerais'!A19</f>
        <v>13º Salário</v>
      </c>
      <c r="E37" s="6">
        <f>'Condições Gerais'!B19</f>
        <v>9.0277777777777776E-2</v>
      </c>
      <c r="F37" s="7">
        <f t="shared" si="1"/>
        <v>157.89583333333334</v>
      </c>
    </row>
    <row r="38" spans="2:10" ht="12.85" customHeight="1" x14ac:dyDescent="0.3">
      <c r="B38" s="417"/>
      <c r="C38" s="11" t="s">
        <v>22</v>
      </c>
      <c r="D38" s="11"/>
      <c r="E38" s="12">
        <f>SUM(E30:E37)</f>
        <v>0.26092770370370372</v>
      </c>
      <c r="F38" s="13">
        <f>SUM(F30:F37)</f>
        <v>456.36255377777775</v>
      </c>
    </row>
    <row r="39" spans="2:10" ht="12.85" customHeight="1" x14ac:dyDescent="0.3">
      <c r="B39" s="418" t="s">
        <v>23</v>
      </c>
      <c r="C39" s="166">
        <v>17</v>
      </c>
      <c r="D39" s="38" t="str">
        <f>'Condições Gerais'!A20</f>
        <v>Indenizações  - rescisões s/ justa causa</v>
      </c>
      <c r="E39" s="14">
        <f>'Condições Gerais'!B20</f>
        <v>3.8199999999999998E-2</v>
      </c>
      <c r="F39" s="7">
        <f t="shared" si="1"/>
        <v>66.811799999999991</v>
      </c>
    </row>
    <row r="40" spans="2:10" ht="12.85" customHeight="1" x14ac:dyDescent="0.3">
      <c r="B40" s="418"/>
      <c r="C40" s="15" t="s">
        <v>24</v>
      </c>
      <c r="D40" s="15"/>
      <c r="E40" s="16">
        <f>SUM(E39)</f>
        <v>3.8199999999999998E-2</v>
      </c>
      <c r="F40" s="17">
        <f>SUM(F39)</f>
        <v>66.811799999999991</v>
      </c>
    </row>
    <row r="41" spans="2:10" s="1" customFormat="1" ht="25.5" customHeight="1" x14ac:dyDescent="0.3">
      <c r="B41" s="419" t="s">
        <v>34</v>
      </c>
      <c r="C41" s="34">
        <v>18</v>
      </c>
      <c r="D41" s="18" t="s">
        <v>38</v>
      </c>
      <c r="E41" s="35">
        <f>E29*E38</f>
        <v>7.9582949629629626E-2</v>
      </c>
      <c r="F41" s="36">
        <f t="shared" si="1"/>
        <v>139.19057890222223</v>
      </c>
      <c r="G41" s="61"/>
      <c r="H41" s="61"/>
      <c r="I41" s="61"/>
      <c r="J41" s="61"/>
    </row>
    <row r="42" spans="2:10" ht="12.85" customHeight="1" x14ac:dyDescent="0.3">
      <c r="B42" s="419"/>
      <c r="C42" s="19" t="s">
        <v>25</v>
      </c>
      <c r="D42" s="19"/>
      <c r="E42" s="20">
        <f>SUM(E41)</f>
        <v>7.9582949629629626E-2</v>
      </c>
      <c r="F42" s="21">
        <f>SUM(F41)</f>
        <v>139.19057890222223</v>
      </c>
    </row>
    <row r="43" spans="2:10" ht="12.85" customHeight="1" x14ac:dyDescent="0.3">
      <c r="B43" s="49" t="s">
        <v>115</v>
      </c>
      <c r="C43" s="50"/>
      <c r="D43" s="51"/>
      <c r="E43" s="20">
        <f>E29+E38+E40+E42</f>
        <v>0.68371065333333336</v>
      </c>
      <c r="F43" s="21">
        <f>F29+F38+F40+F42</f>
        <v>1195.8099326800002</v>
      </c>
    </row>
    <row r="45" spans="2:10" ht="25.5" customHeight="1" x14ac:dyDescent="0.3">
      <c r="B45" s="102" t="s">
        <v>143</v>
      </c>
      <c r="C45" s="103"/>
      <c r="D45" s="103"/>
      <c r="E45" s="104" t="s">
        <v>119</v>
      </c>
      <c r="F45" s="96" t="s">
        <v>59</v>
      </c>
    </row>
    <row r="46" spans="2:10" ht="12.85" customHeight="1" x14ac:dyDescent="0.3">
      <c r="B46" s="97"/>
      <c r="C46" s="22">
        <v>1</v>
      </c>
      <c r="D46" s="52" t="s">
        <v>141</v>
      </c>
      <c r="E46" s="64">
        <f>(F9*0.06)</f>
        <v>104.94</v>
      </c>
      <c r="F46" s="23">
        <f>IF(('Condições Gerais'!O33-E46)&lt;0,0,'Condições Gerais'!O33-E46)</f>
        <v>291.06</v>
      </c>
      <c r="G46" s="169"/>
    </row>
    <row r="47" spans="2:10" ht="12.85" customHeight="1" x14ac:dyDescent="0.3">
      <c r="B47" s="98"/>
      <c r="C47" s="22">
        <v>2</v>
      </c>
      <c r="D47" s="65" t="s">
        <v>125</v>
      </c>
      <c r="E47" s="64">
        <f>'Condições Gerais'!O36*'Condições Gerais'!E34</f>
        <v>0</v>
      </c>
      <c r="F47" s="23">
        <f>'Condições Gerais'!O36-E47</f>
        <v>0</v>
      </c>
    </row>
    <row r="48" spans="2:10" ht="12.85" customHeight="1" x14ac:dyDescent="0.3">
      <c r="B48" s="98"/>
      <c r="C48" s="22">
        <v>3</v>
      </c>
      <c r="D48" s="66" t="s">
        <v>134</v>
      </c>
      <c r="E48" s="154" t="s">
        <v>42</v>
      </c>
      <c r="F48" s="23">
        <f>'Condições Gerais'!O40</f>
        <v>0</v>
      </c>
    </row>
    <row r="49" spans="2:6" ht="12.85" customHeight="1" x14ac:dyDescent="0.3">
      <c r="B49" s="98"/>
      <c r="C49" s="22">
        <v>4</v>
      </c>
      <c r="D49" s="65" t="str">
        <f>'Condições Gerais'!D22</f>
        <v>INTRAJORNADA (indenizatória)</v>
      </c>
      <c r="E49" s="154" t="s">
        <v>42</v>
      </c>
      <c r="F49" s="23">
        <f>'Condições Gerais'!O23</f>
        <v>0</v>
      </c>
    </row>
    <row r="50" spans="2:6" ht="12.85" customHeight="1" x14ac:dyDescent="0.3">
      <c r="B50" s="98"/>
      <c r="C50" s="22">
        <v>5</v>
      </c>
      <c r="D50" s="65" t="str">
        <f>'Condições Gerais'!D41</f>
        <v xml:space="preserve">Cesta Basica </v>
      </c>
      <c r="E50" s="64">
        <f>'Condições Gerais'!E41*10%</f>
        <v>22</v>
      </c>
      <c r="F50" s="23">
        <f>'Condições Gerais'!O42-E50</f>
        <v>198</v>
      </c>
    </row>
    <row r="51" spans="2:6" ht="12.85" customHeight="1" x14ac:dyDescent="0.3">
      <c r="B51" s="98"/>
      <c r="C51" s="22">
        <v>6</v>
      </c>
      <c r="D51" s="65" t="str">
        <f>'Condições Gerais'!D43</f>
        <v>Outros custos ou benefícios da CCT</v>
      </c>
      <c r="E51" s="154" t="s">
        <v>42</v>
      </c>
      <c r="F51" s="23">
        <f>'Condições Gerais'!O44</f>
        <v>0</v>
      </c>
    </row>
    <row r="52" spans="2:6" ht="12.85" customHeight="1" x14ac:dyDescent="0.3">
      <c r="B52" s="98"/>
      <c r="C52" s="22">
        <v>7</v>
      </c>
      <c r="D52" s="65" t="str">
        <f>'Condições Gerais'!D45</f>
        <v>Outros custos ou benefícios da CCT</v>
      </c>
      <c r="E52" s="154" t="s">
        <v>42</v>
      </c>
      <c r="F52" s="23">
        <f>'Condições Gerais'!O46</f>
        <v>0</v>
      </c>
    </row>
    <row r="53" spans="2:6" ht="12.85" customHeight="1" x14ac:dyDescent="0.3">
      <c r="B53" s="99"/>
      <c r="C53" s="22">
        <v>8</v>
      </c>
      <c r="D53" s="65" t="str">
        <f>'Condições Gerais'!D47</f>
        <v>Outros custos ou benefícios da CCT</v>
      </c>
      <c r="E53" s="154" t="s">
        <v>42</v>
      </c>
      <c r="F53" s="23">
        <f>'Condições Gerais'!O48</f>
        <v>0</v>
      </c>
    </row>
    <row r="54" spans="2:6" ht="12.85" customHeight="1" x14ac:dyDescent="0.3">
      <c r="B54" s="99"/>
      <c r="C54" s="22">
        <v>9</v>
      </c>
      <c r="D54" s="65" t="str">
        <f>'Condições Gerais'!D53</f>
        <v>Outros custos ou benefícios da CCT</v>
      </c>
      <c r="E54" s="154" t="s">
        <v>42</v>
      </c>
      <c r="F54" s="23">
        <f>'Condições Gerais'!O50</f>
        <v>0</v>
      </c>
    </row>
    <row r="55" spans="2:6" ht="12.85" customHeight="1" x14ac:dyDescent="0.3">
      <c r="B55" s="99"/>
      <c r="C55" s="22">
        <v>10</v>
      </c>
      <c r="D55" s="65" t="str">
        <f>'Condições Gerais'!D55</f>
        <v>Outros custos ou benefícios da CCT</v>
      </c>
      <c r="E55" s="154" t="s">
        <v>42</v>
      </c>
      <c r="F55" s="23">
        <f>'Condições Gerais'!O52</f>
        <v>0</v>
      </c>
    </row>
    <row r="56" spans="2:6" ht="12.85" customHeight="1" x14ac:dyDescent="0.3">
      <c r="B56" s="99"/>
      <c r="C56" s="22">
        <v>11</v>
      </c>
      <c r="D56" s="65" t="str">
        <f>'Condições Gerais'!D57</f>
        <v>Outros custos ou benefícios da CCT</v>
      </c>
      <c r="E56" s="154" t="s">
        <v>42</v>
      </c>
      <c r="F56" s="23">
        <f>'Condições Gerais'!O54</f>
        <v>0</v>
      </c>
    </row>
    <row r="57" spans="2:6" ht="12.85" customHeight="1" x14ac:dyDescent="0.3">
      <c r="B57" s="99"/>
      <c r="C57" s="22">
        <v>12</v>
      </c>
      <c r="D57" s="65" t="str">
        <f>'Condições Gerais'!D55</f>
        <v>Outros custos ou benefícios da CCT</v>
      </c>
      <c r="E57" s="154" t="s">
        <v>42</v>
      </c>
      <c r="F57" s="23">
        <f>'Condições Gerais'!O56</f>
        <v>0</v>
      </c>
    </row>
    <row r="58" spans="2:6" ht="12.85" customHeight="1" x14ac:dyDescent="0.3">
      <c r="B58" s="99"/>
      <c r="C58" s="22">
        <v>13</v>
      </c>
      <c r="D58" s="65" t="str">
        <f>'Condições Gerais'!D57</f>
        <v>Outros custos ou benefícios da CCT</v>
      </c>
      <c r="E58" s="154" t="s">
        <v>42</v>
      </c>
      <c r="F58" s="23">
        <f>'Condições Gerais'!O58</f>
        <v>0</v>
      </c>
    </row>
    <row r="59" spans="2:6" ht="12.85" customHeight="1" x14ac:dyDescent="0.3">
      <c r="B59" s="49" t="s">
        <v>144</v>
      </c>
      <c r="C59" s="50"/>
      <c r="D59" s="50"/>
      <c r="E59" s="51"/>
      <c r="F59" s="31">
        <f>SUM(F46:F58)</f>
        <v>489.06</v>
      </c>
    </row>
    <row r="61" spans="2:6" ht="12.85" customHeight="1" x14ac:dyDescent="0.3">
      <c r="B61" s="46" t="s">
        <v>146</v>
      </c>
      <c r="C61" s="47"/>
      <c r="D61" s="47"/>
      <c r="E61" s="105"/>
      <c r="F61" s="96" t="s">
        <v>59</v>
      </c>
    </row>
    <row r="62" spans="2:6" ht="12.85" customHeight="1" x14ac:dyDescent="0.3">
      <c r="B62" s="41" t="s">
        <v>114</v>
      </c>
      <c r="C62" s="42"/>
      <c r="D62" s="42"/>
      <c r="E62" s="105"/>
      <c r="F62" s="39">
        <f>F18</f>
        <v>1749</v>
      </c>
    </row>
    <row r="63" spans="2:6" ht="12.85" customHeight="1" x14ac:dyDescent="0.3">
      <c r="B63" s="43" t="s">
        <v>115</v>
      </c>
      <c r="C63" s="44"/>
      <c r="D63" s="44"/>
      <c r="E63" s="105"/>
      <c r="F63" s="40">
        <f>F43</f>
        <v>1195.8099326800002</v>
      </c>
    </row>
    <row r="64" spans="2:6" ht="12.85" customHeight="1" x14ac:dyDescent="0.3">
      <c r="B64" s="43" t="s">
        <v>144</v>
      </c>
      <c r="C64" s="44"/>
      <c r="D64" s="44"/>
      <c r="E64" s="105"/>
      <c r="F64" s="40">
        <f>F59</f>
        <v>489.06</v>
      </c>
    </row>
    <row r="65" spans="2:6" ht="12.85" customHeight="1" x14ac:dyDescent="0.3">
      <c r="B65" s="68" t="s">
        <v>65</v>
      </c>
      <c r="C65" s="91"/>
      <c r="D65" s="91"/>
      <c r="E65" s="67"/>
      <c r="F65" s="63">
        <f>SUM(F62:F64)</f>
        <v>3433.8699326800001</v>
      </c>
    </row>
    <row r="67" spans="2:6" ht="12.85" customHeight="1" x14ac:dyDescent="0.3">
      <c r="B67" s="68" t="s">
        <v>290</v>
      </c>
      <c r="C67" s="69"/>
      <c r="D67" s="69"/>
      <c r="E67" s="106" t="s">
        <v>4</v>
      </c>
      <c r="F67" s="96" t="s">
        <v>59</v>
      </c>
    </row>
    <row r="68" spans="2:6" ht="12.85" customHeight="1" x14ac:dyDescent="0.3">
      <c r="B68" s="68" t="s">
        <v>291</v>
      </c>
      <c r="C68" s="91"/>
      <c r="D68" s="91"/>
      <c r="E68" s="255">
        <f>'Condições Gerais'!B40</f>
        <v>0</v>
      </c>
      <c r="F68" s="256">
        <f>E68*F65</f>
        <v>0</v>
      </c>
    </row>
    <row r="70" spans="2:6" ht="12.85" customHeight="1" x14ac:dyDescent="0.3">
      <c r="B70" s="68" t="s">
        <v>278</v>
      </c>
      <c r="C70" s="69"/>
      <c r="D70" s="69"/>
      <c r="E70" s="257"/>
      <c r="F70" s="96" t="s">
        <v>59</v>
      </c>
    </row>
    <row r="71" spans="2:6" ht="12.85" customHeight="1" x14ac:dyDescent="0.3">
      <c r="B71" s="68" t="s">
        <v>279</v>
      </c>
      <c r="C71" s="91"/>
      <c r="D71" s="91"/>
      <c r="E71" s="258"/>
      <c r="F71" s="256">
        <f>F65+F68</f>
        <v>3433.8699326800001</v>
      </c>
    </row>
    <row r="73" spans="2:6" ht="12.85" customHeight="1" x14ac:dyDescent="0.3">
      <c r="B73" s="46" t="s">
        <v>280</v>
      </c>
      <c r="C73" s="47"/>
      <c r="D73" s="48"/>
      <c r="E73" s="106" t="s">
        <v>4</v>
      </c>
      <c r="F73" s="96" t="s">
        <v>39</v>
      </c>
    </row>
    <row r="74" spans="2:6" ht="12.85" customHeight="1" x14ac:dyDescent="0.3">
      <c r="B74" s="28"/>
      <c r="C74" s="3">
        <v>1</v>
      </c>
      <c r="D74" s="24" t="str">
        <f>'Condições Gerais'!A33</f>
        <v>PIS</v>
      </c>
      <c r="E74" s="25">
        <f>'Condições Gerais'!B33</f>
        <v>0</v>
      </c>
      <c r="F74" s="26">
        <f t="shared" ref="F74:F79" si="2">E74*F$83</f>
        <v>0</v>
      </c>
    </row>
    <row r="75" spans="2:6" ht="12.85" customHeight="1" x14ac:dyDescent="0.3">
      <c r="B75" s="29"/>
      <c r="C75" s="3">
        <v>2</v>
      </c>
      <c r="D75" s="24" t="str">
        <f>'Condições Gerais'!A34</f>
        <v>COFINS</v>
      </c>
      <c r="E75" s="25">
        <f>'Condições Gerais'!B34</f>
        <v>0</v>
      </c>
      <c r="F75" s="26">
        <f t="shared" si="2"/>
        <v>0</v>
      </c>
    </row>
    <row r="76" spans="2:6" ht="12.85" customHeight="1" x14ac:dyDescent="0.3">
      <c r="B76" s="29"/>
      <c r="C76" s="3">
        <v>3</v>
      </c>
      <c r="D76" s="24" t="str">
        <f>'Condições Gerais'!A35</f>
        <v xml:space="preserve">ISS </v>
      </c>
      <c r="E76" s="25">
        <f>'Condições Gerais'!B35</f>
        <v>0</v>
      </c>
      <c r="F76" s="26">
        <f t="shared" si="2"/>
        <v>0</v>
      </c>
    </row>
    <row r="77" spans="2:6" ht="12.85" customHeight="1" x14ac:dyDescent="0.3">
      <c r="B77" s="29"/>
      <c r="C77" s="3">
        <v>4</v>
      </c>
      <c r="D77" s="24" t="str">
        <f>'Condições Gerais'!A36</f>
        <v xml:space="preserve"> </v>
      </c>
      <c r="E77" s="25">
        <f>'Condições Gerais'!B36</f>
        <v>0</v>
      </c>
      <c r="F77" s="26">
        <f t="shared" si="2"/>
        <v>0</v>
      </c>
    </row>
    <row r="78" spans="2:6" ht="12.85" customHeight="1" x14ac:dyDescent="0.3">
      <c r="B78" s="30"/>
      <c r="C78" s="3">
        <v>5</v>
      </c>
      <c r="D78" s="24" t="str">
        <f>'Condições Gerais'!A37</f>
        <v xml:space="preserve"> </v>
      </c>
      <c r="E78" s="25">
        <f>'Condições Gerais'!B37</f>
        <v>0</v>
      </c>
      <c r="F78" s="26">
        <f t="shared" si="2"/>
        <v>0</v>
      </c>
    </row>
    <row r="79" spans="2:6" ht="12.85" customHeight="1" x14ac:dyDescent="0.3">
      <c r="B79" s="49" t="s">
        <v>35</v>
      </c>
      <c r="C79" s="50"/>
      <c r="D79" s="51"/>
      <c r="E79" s="27">
        <f>SUM(E74:E78)</f>
        <v>0</v>
      </c>
      <c r="F79" s="32">
        <f t="shared" si="2"/>
        <v>0</v>
      </c>
    </row>
    <row r="81" spans="2:6" ht="12.85" customHeight="1" x14ac:dyDescent="0.3">
      <c r="B81" s="46" t="s">
        <v>281</v>
      </c>
      <c r="C81" s="47"/>
      <c r="D81" s="48"/>
      <c r="E81" s="106" t="s">
        <v>4</v>
      </c>
      <c r="F81" s="96" t="s">
        <v>39</v>
      </c>
    </row>
    <row r="82" spans="2:6" s="107" customFormat="1" ht="12.85" customHeight="1" x14ac:dyDescent="0.3">
      <c r="B82" s="72" t="s">
        <v>282</v>
      </c>
      <c r="C82" s="73"/>
      <c r="D82" s="74"/>
      <c r="E82" s="75">
        <f>1-E79</f>
        <v>1</v>
      </c>
      <c r="F82" s="155" t="s">
        <v>42</v>
      </c>
    </row>
    <row r="83" spans="2:6" s="107" customFormat="1" ht="12.85" customHeight="1" x14ac:dyDescent="0.3">
      <c r="B83" s="72" t="s">
        <v>126</v>
      </c>
      <c r="C83" s="73"/>
      <c r="D83" s="74"/>
      <c r="E83" s="75">
        <v>1</v>
      </c>
      <c r="F83" s="76">
        <f>F71/E82</f>
        <v>3433.8699326800001</v>
      </c>
    </row>
    <row r="84" spans="2:6" s="107" customFormat="1" ht="12.85" customHeight="1" x14ac:dyDescent="0.3">
      <c r="B84" s="77" t="s">
        <v>283</v>
      </c>
      <c r="C84" s="78"/>
      <c r="D84" s="79"/>
      <c r="E84" s="80"/>
      <c r="F84" s="81"/>
    </row>
    <row r="86" spans="2:6" s="107" customFormat="1" ht="25.5" customHeight="1" x14ac:dyDescent="0.3">
      <c r="B86" s="72" t="s">
        <v>285</v>
      </c>
      <c r="C86" s="73"/>
      <c r="D86" s="74"/>
      <c r="E86" s="2" t="s">
        <v>61</v>
      </c>
      <c r="F86" s="71" t="s">
        <v>37</v>
      </c>
    </row>
    <row r="87" spans="2:6" ht="12.85" customHeight="1" x14ac:dyDescent="0.3">
      <c r="B87" s="77"/>
      <c r="C87" s="78"/>
      <c r="D87" s="79"/>
      <c r="E87" s="160">
        <f>'Condições Gerais'!O14</f>
        <v>1</v>
      </c>
      <c r="F87" s="71">
        <f>F83*E87</f>
        <v>3433.8699326800001</v>
      </c>
    </row>
    <row r="89" spans="2:6" s="107" customFormat="1" ht="25.5" customHeight="1" x14ac:dyDescent="0.3">
      <c r="B89" s="72" t="s">
        <v>284</v>
      </c>
      <c r="C89" s="73"/>
      <c r="D89" s="74"/>
      <c r="E89" s="2" t="s">
        <v>36</v>
      </c>
      <c r="F89" s="71" t="s">
        <v>60</v>
      </c>
    </row>
    <row r="90" spans="2:6" ht="12.85" customHeight="1" x14ac:dyDescent="0.3">
      <c r="B90" s="77"/>
      <c r="C90" s="78"/>
      <c r="D90" s="79"/>
      <c r="E90" s="108">
        <f>'Condições Gerais'!B8</f>
        <v>12</v>
      </c>
      <c r="F90" s="71">
        <f>F87*E90</f>
        <v>41206.439192160004</v>
      </c>
    </row>
  </sheetData>
  <sheetProtection algorithmName="SHA-512" hashValue="04rdmpRb0YRRBCc3k4M+Cd0jCHWrJYE03m5qVisKuKdhqmoGUkETHAtJL469sMzYuKidbC6x29jRKxSACtl92g==" saltValue="iC9OxFs1ToyiY8/tkD/LSQ==" spinCount="100000" sheet="1" objects="1" scenarios="1" selectLockedCells="1" selectUnlockedCells="1"/>
  <mergeCells count="6">
    <mergeCell ref="B41:B42"/>
    <mergeCell ref="B1:F1"/>
    <mergeCell ref="B3:F3"/>
    <mergeCell ref="B21:B29"/>
    <mergeCell ref="B30:B38"/>
    <mergeCell ref="B39:B40"/>
  </mergeCells>
  <printOptions horizontalCentered="1"/>
  <pageMargins left="0.98425196850393704" right="0.39370078740157483" top="0.39370078740157483" bottom="0.39370078740157483" header="0.31496062992125984" footer="0.31496062992125984"/>
  <pageSetup paperSize="9" scale="6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J90"/>
  <sheetViews>
    <sheetView showGridLines="0" workbookViewId="0">
      <selection activeCell="F13" sqref="F13"/>
    </sheetView>
  </sheetViews>
  <sheetFormatPr defaultColWidth="9.09765625" defaultRowHeight="12.85" customHeight="1" x14ac:dyDescent="0.3"/>
  <cols>
    <col min="1" max="1" width="2.09765625" style="61" customWidth="1"/>
    <col min="2" max="2" width="10.3984375" style="61" customWidth="1"/>
    <col min="3" max="3" width="5.09765625" style="61" customWidth="1"/>
    <col min="4" max="4" width="39.69921875" style="61" customWidth="1"/>
    <col min="5" max="5" width="14.69921875" style="61" customWidth="1"/>
    <col min="6" max="6" width="16.09765625" style="62" customWidth="1"/>
    <col min="7" max="7" width="14.69921875" style="61" customWidth="1"/>
    <col min="8" max="8" width="9.09765625" style="61"/>
    <col min="9" max="9" width="10.296875" style="61" bestFit="1" customWidth="1"/>
    <col min="10" max="16384" width="9.09765625" style="61"/>
  </cols>
  <sheetData>
    <row r="1" spans="2:7" ht="12.85" customHeight="1" x14ac:dyDescent="0.3">
      <c r="B1" s="416" t="str">
        <f>'Condições Gerais'!A1</f>
        <v>PREFEITURA DE BELO HORIZONTE</v>
      </c>
      <c r="C1" s="416"/>
      <c r="D1" s="416"/>
      <c r="E1" s="416"/>
      <c r="F1" s="416"/>
    </row>
    <row r="3" spans="2:7" ht="12.85" customHeight="1" x14ac:dyDescent="0.3">
      <c r="B3" s="416" t="s">
        <v>0</v>
      </c>
      <c r="C3" s="416"/>
      <c r="D3" s="416"/>
      <c r="E3" s="416"/>
      <c r="F3" s="416"/>
    </row>
    <row r="5" spans="2:7" ht="12.85" customHeight="1" x14ac:dyDescent="0.3">
      <c r="B5" s="68" t="s">
        <v>139</v>
      </c>
      <c r="C5" s="69"/>
      <c r="D5" s="70"/>
      <c r="E5" s="71" t="s">
        <v>43</v>
      </c>
      <c r="F5" s="71" t="s">
        <v>62</v>
      </c>
    </row>
    <row r="6" spans="2:7" ht="12.85" customHeight="1" x14ac:dyDescent="0.3">
      <c r="B6" s="161" t="str">
        <f>'Condições Gerais'!P6</f>
        <v>10- Eletricista</v>
      </c>
      <c r="C6" s="94"/>
      <c r="D6" s="95"/>
      <c r="E6" s="158">
        <f>'Condições Gerais'!P17</f>
        <v>220</v>
      </c>
      <c r="F6" s="159">
        <f>'Condições Gerais'!P18</f>
        <v>7.95</v>
      </c>
    </row>
    <row r="8" spans="2:7" ht="12.85" customHeight="1" x14ac:dyDescent="0.3">
      <c r="B8" s="236" t="s">
        <v>64</v>
      </c>
      <c r="C8" s="47"/>
      <c r="D8" s="47"/>
      <c r="E8" s="164" t="s">
        <v>165</v>
      </c>
      <c r="F8" s="96" t="s">
        <v>59</v>
      </c>
    </row>
    <row r="9" spans="2:7" ht="12.85" customHeight="1" x14ac:dyDescent="0.3">
      <c r="B9" s="97"/>
      <c r="C9" s="3">
        <v>1</v>
      </c>
      <c r="D9" s="41" t="s">
        <v>28</v>
      </c>
      <c r="E9" s="45"/>
      <c r="F9" s="4">
        <f>'Condições Gerais'!P9</f>
        <v>1749</v>
      </c>
    </row>
    <row r="10" spans="2:7" ht="12.85" customHeight="1" x14ac:dyDescent="0.3">
      <c r="B10" s="98"/>
      <c r="C10" s="3">
        <v>2</v>
      </c>
      <c r="D10" s="41" t="s">
        <v>48</v>
      </c>
      <c r="E10" s="45"/>
      <c r="F10" s="4">
        <f>'Condições Gerais'!P10</f>
        <v>0</v>
      </c>
    </row>
    <row r="11" spans="2:7" ht="12.85" customHeight="1" x14ac:dyDescent="0.3">
      <c r="B11" s="98"/>
      <c r="C11" s="3">
        <v>3</v>
      </c>
      <c r="D11" s="41" t="s">
        <v>49</v>
      </c>
      <c r="E11" s="45"/>
      <c r="F11" s="4">
        <f>'Condições Gerais'!P12</f>
        <v>0</v>
      </c>
    </row>
    <row r="12" spans="2:7" ht="12.85" customHeight="1" x14ac:dyDescent="0.3">
      <c r="B12" s="98"/>
      <c r="C12" s="3">
        <v>4</v>
      </c>
      <c r="D12" s="41" t="s">
        <v>31</v>
      </c>
      <c r="E12" s="163">
        <f>'Condições Gerais'!P20</f>
        <v>0</v>
      </c>
      <c r="F12" s="4">
        <f>'Condições Gerais'!P21</f>
        <v>0</v>
      </c>
      <c r="G12" s="99"/>
    </row>
    <row r="13" spans="2:7" ht="12.85" customHeight="1" x14ac:dyDescent="0.3">
      <c r="B13" s="98"/>
      <c r="C13" s="3">
        <v>5</v>
      </c>
      <c r="D13" s="41" t="s">
        <v>123</v>
      </c>
      <c r="E13" s="163">
        <f>'Condições Gerais'!P24</f>
        <v>0</v>
      </c>
      <c r="F13" s="4">
        <f>'Condições Gerais'!P25</f>
        <v>0</v>
      </c>
    </row>
    <row r="14" spans="2:7" ht="12.85" customHeight="1" x14ac:dyDescent="0.3">
      <c r="B14" s="98"/>
      <c r="C14" s="3">
        <v>6</v>
      </c>
      <c r="D14" s="41" t="s">
        <v>241</v>
      </c>
      <c r="E14" s="163">
        <f>'Condições Gerais'!P28</f>
        <v>0</v>
      </c>
      <c r="F14" s="4">
        <f>'Condições Gerais'!P29</f>
        <v>0</v>
      </c>
    </row>
    <row r="15" spans="2:7" ht="12.85" customHeight="1" x14ac:dyDescent="0.3">
      <c r="B15" s="98"/>
      <c r="C15" s="3">
        <v>7</v>
      </c>
      <c r="D15" s="41" t="s">
        <v>29</v>
      </c>
      <c r="E15" s="163">
        <f>'Condições Gerais'!P30</f>
        <v>0</v>
      </c>
      <c r="F15" s="4">
        <f>'Condições Gerais'!P31</f>
        <v>0</v>
      </c>
    </row>
    <row r="16" spans="2:7" ht="12.85" customHeight="1" x14ac:dyDescent="0.3">
      <c r="B16" s="98"/>
      <c r="C16" s="3">
        <v>8</v>
      </c>
      <c r="D16" s="238" t="s">
        <v>252</v>
      </c>
      <c r="E16" s="163">
        <f>'Condições Gerais'!P26</f>
        <v>0</v>
      </c>
      <c r="F16" s="4">
        <f>'Condições Gerais'!P27</f>
        <v>0</v>
      </c>
    </row>
    <row r="17" spans="2:6" ht="12.85" customHeight="1" x14ac:dyDescent="0.3">
      <c r="B17" s="100"/>
      <c r="C17" s="22">
        <v>9</v>
      </c>
      <c r="D17" s="41" t="s">
        <v>47</v>
      </c>
      <c r="E17" s="45"/>
      <c r="F17" s="4">
        <f>(F12+F13+F14+F15+F16)/24*6</f>
        <v>0</v>
      </c>
    </row>
    <row r="18" spans="2:6" ht="12.85" customHeight="1" x14ac:dyDescent="0.3">
      <c r="B18" s="237" t="s">
        <v>114</v>
      </c>
      <c r="C18" s="47"/>
      <c r="D18" s="47"/>
      <c r="E18" s="48"/>
      <c r="F18" s="33">
        <f>SUM(F9:F17)</f>
        <v>1749</v>
      </c>
    </row>
    <row r="20" spans="2:6" ht="12.85" customHeight="1" x14ac:dyDescent="0.3">
      <c r="B20" s="46" t="s">
        <v>63</v>
      </c>
      <c r="C20" s="47"/>
      <c r="D20" s="48"/>
      <c r="E20" s="101" t="s">
        <v>4</v>
      </c>
      <c r="F20" s="96" t="s">
        <v>59</v>
      </c>
    </row>
    <row r="21" spans="2:6" ht="12.85" customHeight="1" x14ac:dyDescent="0.3">
      <c r="B21" s="420" t="s">
        <v>3</v>
      </c>
      <c r="C21" s="5">
        <v>1</v>
      </c>
      <c r="D21" s="37" t="str">
        <f>'Condições Gerais'!A23</f>
        <v>INSS</v>
      </c>
      <c r="E21" s="6">
        <f>'Condições Gerais'!B23</f>
        <v>0.2</v>
      </c>
      <c r="F21" s="7">
        <f>E21*$F$18</f>
        <v>349.8</v>
      </c>
    </row>
    <row r="22" spans="2:6" ht="12.85" customHeight="1" x14ac:dyDescent="0.3">
      <c r="B22" s="421"/>
      <c r="C22" s="5">
        <v>2</v>
      </c>
      <c r="D22" s="37" t="str">
        <f>'Condições Gerais'!A24</f>
        <v>SESI ou SESC</v>
      </c>
      <c r="E22" s="6">
        <f>'Condições Gerais'!B24</f>
        <v>0</v>
      </c>
      <c r="F22" s="7">
        <f t="shared" ref="F22:F28" si="0">E22*$F$18</f>
        <v>0</v>
      </c>
    </row>
    <row r="23" spans="2:6" ht="12.85" customHeight="1" x14ac:dyDescent="0.3">
      <c r="B23" s="421"/>
      <c r="C23" s="5">
        <v>3</v>
      </c>
      <c r="D23" s="37" t="str">
        <f>'Condições Gerais'!A25</f>
        <v>SENAI ou SENAC</v>
      </c>
      <c r="E23" s="6">
        <f>'Condições Gerais'!B25</f>
        <v>0</v>
      </c>
      <c r="F23" s="7">
        <f t="shared" si="0"/>
        <v>0</v>
      </c>
    </row>
    <row r="24" spans="2:6" ht="12.85" customHeight="1" x14ac:dyDescent="0.3">
      <c r="B24" s="421"/>
      <c r="C24" s="5">
        <v>4</v>
      </c>
      <c r="D24" s="37" t="str">
        <f>'Condições Gerais'!A26</f>
        <v>INCRA</v>
      </c>
      <c r="E24" s="6">
        <f>'Condições Gerais'!B26</f>
        <v>0</v>
      </c>
      <c r="F24" s="7">
        <f t="shared" si="0"/>
        <v>0</v>
      </c>
    </row>
    <row r="25" spans="2:6" ht="12.85" customHeight="1" x14ac:dyDescent="0.3">
      <c r="B25" s="421"/>
      <c r="C25" s="5">
        <v>5</v>
      </c>
      <c r="D25" s="37" t="str">
        <f>'Condições Gerais'!A27</f>
        <v>Salário educação</v>
      </c>
      <c r="E25" s="6">
        <f>'Condições Gerais'!B27</f>
        <v>2.5000000000000001E-2</v>
      </c>
      <c r="F25" s="7">
        <f t="shared" si="0"/>
        <v>43.725000000000001</v>
      </c>
    </row>
    <row r="26" spans="2:6" ht="12.85" customHeight="1" x14ac:dyDescent="0.3">
      <c r="B26" s="421"/>
      <c r="C26" s="5">
        <v>6</v>
      </c>
      <c r="D26" s="37" t="str">
        <f>'Condições Gerais'!A28</f>
        <v>FGTS</v>
      </c>
      <c r="E26" s="6">
        <f>'Condições Gerais'!B28</f>
        <v>0.08</v>
      </c>
      <c r="F26" s="7">
        <f t="shared" si="0"/>
        <v>139.92000000000002</v>
      </c>
    </row>
    <row r="27" spans="2:6" ht="12.85" customHeight="1" x14ac:dyDescent="0.3">
      <c r="B27" s="421"/>
      <c r="C27" s="5">
        <v>7</v>
      </c>
      <c r="D27" s="37" t="str">
        <f>'Condições Gerais'!A29</f>
        <v>Seguro acidente do trabalho</v>
      </c>
      <c r="E27" s="6">
        <f>'Condições Gerais'!B29</f>
        <v>0</v>
      </c>
      <c r="F27" s="7">
        <f t="shared" si="0"/>
        <v>0</v>
      </c>
    </row>
    <row r="28" spans="2:6" ht="12.85" customHeight="1" x14ac:dyDescent="0.3">
      <c r="B28" s="421"/>
      <c r="C28" s="5">
        <v>8</v>
      </c>
      <c r="D28" s="37" t="str">
        <f>'Condições Gerais'!A30</f>
        <v>SEBRAE</v>
      </c>
      <c r="E28" s="6">
        <f>'Condições Gerais'!B30</f>
        <v>0</v>
      </c>
      <c r="F28" s="7">
        <f t="shared" si="0"/>
        <v>0</v>
      </c>
    </row>
    <row r="29" spans="2:6" ht="12.85" customHeight="1" x14ac:dyDescent="0.3">
      <c r="B29" s="422"/>
      <c r="C29" s="8" t="s">
        <v>13</v>
      </c>
      <c r="D29" s="8"/>
      <c r="E29" s="9">
        <f>SUM(E21:E28)</f>
        <v>0.30499999999999999</v>
      </c>
      <c r="F29" s="10">
        <f>SUM(F21:F28)</f>
        <v>533.44500000000005</v>
      </c>
    </row>
    <row r="30" spans="2:6" ht="12.85" customHeight="1" x14ac:dyDescent="0.3">
      <c r="B30" s="417" t="s">
        <v>14</v>
      </c>
      <c r="C30" s="165">
        <v>9</v>
      </c>
      <c r="D30" s="37" t="str">
        <f>'Condições Gerais'!A12</f>
        <v xml:space="preserve">Férias </v>
      </c>
      <c r="E30" s="6">
        <f>'Condições Gerais'!B12</f>
        <v>0.12037037037037036</v>
      </c>
      <c r="F30" s="7">
        <f>E30*$F$18</f>
        <v>210.52777777777777</v>
      </c>
    </row>
    <row r="31" spans="2:6" ht="12.85" customHeight="1" x14ac:dyDescent="0.3">
      <c r="B31" s="417"/>
      <c r="C31" s="165">
        <v>10</v>
      </c>
      <c r="D31" s="37" t="str">
        <f>'Condições Gerais'!A13</f>
        <v>Auxílio doença</v>
      </c>
      <c r="E31" s="6">
        <f>'Condições Gerais'!B13</f>
        <v>1.6555555555555556E-2</v>
      </c>
      <c r="F31" s="7">
        <f t="shared" ref="F31:F41" si="1">E31*$F$18</f>
        <v>28.955666666666666</v>
      </c>
    </row>
    <row r="32" spans="2:6" ht="12.85" customHeight="1" x14ac:dyDescent="0.3">
      <c r="B32" s="417"/>
      <c r="C32" s="165">
        <v>11</v>
      </c>
      <c r="D32" s="37" t="str">
        <f>'Condições Gerais'!A14</f>
        <v>Licença maternidade</v>
      </c>
      <c r="E32" s="6">
        <f>'Condições Gerais'!B14</f>
        <v>5.5239999999999994E-3</v>
      </c>
      <c r="F32" s="7">
        <f t="shared" si="1"/>
        <v>9.6614759999999986</v>
      </c>
    </row>
    <row r="33" spans="2:10" ht="12.85" customHeight="1" x14ac:dyDescent="0.3">
      <c r="B33" s="417"/>
      <c r="C33" s="165">
        <v>12</v>
      </c>
      <c r="D33" s="37" t="str">
        <f>'Condições Gerais'!A15</f>
        <v>Licença paternidade</v>
      </c>
      <c r="E33" s="6">
        <f>'Condições Gerais'!B15</f>
        <v>2.0833333333333332E-4</v>
      </c>
      <c r="F33" s="7">
        <f t="shared" si="1"/>
        <v>0.36437499999999995</v>
      </c>
    </row>
    <row r="34" spans="2:10" ht="12.85" customHeight="1" x14ac:dyDescent="0.3">
      <c r="B34" s="417"/>
      <c r="C34" s="165">
        <v>13</v>
      </c>
      <c r="D34" s="37" t="str">
        <f>'Condições Gerais'!A16</f>
        <v>Faltas legais</v>
      </c>
      <c r="E34" s="6">
        <f>'Condições Gerais'!B16</f>
        <v>8.2222222222222228E-3</v>
      </c>
      <c r="F34" s="7">
        <f t="shared" si="1"/>
        <v>14.380666666666668</v>
      </c>
    </row>
    <row r="35" spans="2:10" ht="12.85" customHeight="1" x14ac:dyDescent="0.3">
      <c r="B35" s="417"/>
      <c r="C35" s="165">
        <v>14</v>
      </c>
      <c r="D35" s="37" t="str">
        <f>'Condições Gerais'!A17</f>
        <v>Acidente de trabalho</v>
      </c>
      <c r="E35" s="6">
        <f>'Condições Gerais'!B17</f>
        <v>3.2499999999999999E-4</v>
      </c>
      <c r="F35" s="7">
        <f t="shared" si="1"/>
        <v>0.56842499999999996</v>
      </c>
    </row>
    <row r="36" spans="2:10" ht="12.85" customHeight="1" x14ac:dyDescent="0.3">
      <c r="B36" s="417"/>
      <c r="C36" s="165">
        <v>15</v>
      </c>
      <c r="D36" s="37" t="str">
        <f>'Condições Gerais'!A18</f>
        <v>Aviso Prévio</v>
      </c>
      <c r="E36" s="6">
        <f>'Condições Gerais'!B18</f>
        <v>1.9444444444444445E-2</v>
      </c>
      <c r="F36" s="7">
        <f t="shared" si="1"/>
        <v>34.008333333333333</v>
      </c>
    </row>
    <row r="37" spans="2:10" ht="12.85" customHeight="1" x14ac:dyDescent="0.3">
      <c r="B37" s="417"/>
      <c r="C37" s="165">
        <v>16</v>
      </c>
      <c r="D37" s="37" t="str">
        <f>'Condições Gerais'!A19</f>
        <v>13º Salário</v>
      </c>
      <c r="E37" s="6">
        <f>'Condições Gerais'!B19</f>
        <v>9.0277777777777776E-2</v>
      </c>
      <c r="F37" s="7">
        <f t="shared" si="1"/>
        <v>157.89583333333334</v>
      </c>
    </row>
    <row r="38" spans="2:10" ht="12.85" customHeight="1" x14ac:dyDescent="0.3">
      <c r="B38" s="417"/>
      <c r="C38" s="11" t="s">
        <v>22</v>
      </c>
      <c r="D38" s="11"/>
      <c r="E38" s="12">
        <f>SUM(E30:E37)</f>
        <v>0.26092770370370372</v>
      </c>
      <c r="F38" s="13">
        <f>SUM(F30:F37)</f>
        <v>456.36255377777775</v>
      </c>
    </row>
    <row r="39" spans="2:10" ht="12.85" customHeight="1" x14ac:dyDescent="0.3">
      <c r="B39" s="418" t="s">
        <v>23</v>
      </c>
      <c r="C39" s="166">
        <v>17</v>
      </c>
      <c r="D39" s="38" t="str">
        <f>'Condições Gerais'!A20</f>
        <v>Indenizações  - rescisões s/ justa causa</v>
      </c>
      <c r="E39" s="14">
        <f>'Condições Gerais'!B20</f>
        <v>3.8199999999999998E-2</v>
      </c>
      <c r="F39" s="7">
        <f t="shared" si="1"/>
        <v>66.811799999999991</v>
      </c>
    </row>
    <row r="40" spans="2:10" ht="12.85" customHeight="1" x14ac:dyDescent="0.3">
      <c r="B40" s="418"/>
      <c r="C40" s="15" t="s">
        <v>24</v>
      </c>
      <c r="D40" s="15"/>
      <c r="E40" s="16">
        <f>SUM(E39)</f>
        <v>3.8199999999999998E-2</v>
      </c>
      <c r="F40" s="17">
        <f>SUM(F39)</f>
        <v>66.811799999999991</v>
      </c>
    </row>
    <row r="41" spans="2:10" s="1" customFormat="1" ht="25.5" customHeight="1" x14ac:dyDescent="0.3">
      <c r="B41" s="419" t="s">
        <v>34</v>
      </c>
      <c r="C41" s="34">
        <v>18</v>
      </c>
      <c r="D41" s="18" t="s">
        <v>38</v>
      </c>
      <c r="E41" s="35">
        <f>E29*E38</f>
        <v>7.9582949629629626E-2</v>
      </c>
      <c r="F41" s="36">
        <f t="shared" si="1"/>
        <v>139.19057890222223</v>
      </c>
      <c r="G41" s="61"/>
      <c r="H41" s="61"/>
      <c r="I41" s="61"/>
      <c r="J41" s="61"/>
    </row>
    <row r="42" spans="2:10" ht="12.85" customHeight="1" x14ac:dyDescent="0.3">
      <c r="B42" s="419"/>
      <c r="C42" s="19" t="s">
        <v>25</v>
      </c>
      <c r="D42" s="19"/>
      <c r="E42" s="20">
        <f>SUM(E41)</f>
        <v>7.9582949629629626E-2</v>
      </c>
      <c r="F42" s="21">
        <f>SUM(F41)</f>
        <v>139.19057890222223</v>
      </c>
    </row>
    <row r="43" spans="2:10" ht="12.85" customHeight="1" x14ac:dyDescent="0.3">
      <c r="B43" s="49" t="s">
        <v>115</v>
      </c>
      <c r="C43" s="50"/>
      <c r="D43" s="51"/>
      <c r="E43" s="20">
        <f>E29+E38+E40+E42</f>
        <v>0.68371065333333336</v>
      </c>
      <c r="F43" s="21">
        <f>F29+F38+F40+F42</f>
        <v>1195.8099326800002</v>
      </c>
    </row>
    <row r="45" spans="2:10" ht="25.5" customHeight="1" x14ac:dyDescent="0.3">
      <c r="B45" s="102" t="s">
        <v>143</v>
      </c>
      <c r="C45" s="103"/>
      <c r="D45" s="103"/>
      <c r="E45" s="104" t="s">
        <v>119</v>
      </c>
      <c r="F45" s="96" t="s">
        <v>59</v>
      </c>
    </row>
    <row r="46" spans="2:10" ht="12.85" customHeight="1" x14ac:dyDescent="0.3">
      <c r="B46" s="97"/>
      <c r="C46" s="22">
        <v>1</v>
      </c>
      <c r="D46" s="52" t="s">
        <v>141</v>
      </c>
      <c r="E46" s="64">
        <f>(F9*0.06)</f>
        <v>104.94</v>
      </c>
      <c r="F46" s="23">
        <f>IF(('Condições Gerais'!P33-E46)&lt;0,0,'Condições Gerais'!P33-E46)</f>
        <v>291.06</v>
      </c>
      <c r="G46" s="169"/>
    </row>
    <row r="47" spans="2:10" ht="12.85" customHeight="1" x14ac:dyDescent="0.3">
      <c r="B47" s="98"/>
      <c r="C47" s="22">
        <v>2</v>
      </c>
      <c r="D47" s="65" t="s">
        <v>125</v>
      </c>
      <c r="E47" s="64">
        <f>'Condições Gerais'!P36*'Condições Gerais'!E34</f>
        <v>0</v>
      </c>
      <c r="F47" s="23">
        <f>'Condições Gerais'!P36-E47</f>
        <v>0</v>
      </c>
    </row>
    <row r="48" spans="2:10" ht="12.85" customHeight="1" x14ac:dyDescent="0.3">
      <c r="B48" s="98"/>
      <c r="C48" s="22">
        <v>3</v>
      </c>
      <c r="D48" s="66" t="s">
        <v>134</v>
      </c>
      <c r="E48" s="154" t="s">
        <v>42</v>
      </c>
      <c r="F48" s="23">
        <f>'Condições Gerais'!P40</f>
        <v>0</v>
      </c>
    </row>
    <row r="49" spans="2:6" ht="12.85" customHeight="1" x14ac:dyDescent="0.3">
      <c r="B49" s="98"/>
      <c r="C49" s="22">
        <v>4</v>
      </c>
      <c r="D49" s="65" t="str">
        <f>'Condições Gerais'!D22</f>
        <v>INTRAJORNADA (indenizatória)</v>
      </c>
      <c r="E49" s="154" t="s">
        <v>42</v>
      </c>
      <c r="F49" s="23">
        <f>'Condições Gerais'!P23</f>
        <v>0</v>
      </c>
    </row>
    <row r="50" spans="2:6" ht="12.85" customHeight="1" x14ac:dyDescent="0.3">
      <c r="B50" s="98"/>
      <c r="C50" s="22">
        <v>5</v>
      </c>
      <c r="D50" s="65" t="str">
        <f>'Condições Gerais'!D41</f>
        <v xml:space="preserve">Cesta Basica </v>
      </c>
      <c r="E50" s="64">
        <f>'Condições Gerais'!E41*10%</f>
        <v>22</v>
      </c>
      <c r="F50" s="23">
        <f>'Condições Gerais'!P42-E50</f>
        <v>198</v>
      </c>
    </row>
    <row r="51" spans="2:6" ht="12.85" customHeight="1" x14ac:dyDescent="0.3">
      <c r="B51" s="98"/>
      <c r="C51" s="22">
        <v>6</v>
      </c>
      <c r="D51" s="65" t="str">
        <f>'Condições Gerais'!D43</f>
        <v>Outros custos ou benefícios da CCT</v>
      </c>
      <c r="E51" s="154" t="s">
        <v>42</v>
      </c>
      <c r="F51" s="23">
        <f>'Condições Gerais'!P44</f>
        <v>0</v>
      </c>
    </row>
    <row r="52" spans="2:6" ht="12.85" customHeight="1" x14ac:dyDescent="0.3">
      <c r="B52" s="98"/>
      <c r="C52" s="22">
        <v>7</v>
      </c>
      <c r="D52" s="65" t="str">
        <f>'Condições Gerais'!D45</f>
        <v>Outros custos ou benefícios da CCT</v>
      </c>
      <c r="E52" s="154" t="s">
        <v>42</v>
      </c>
      <c r="F52" s="23">
        <f>'Condições Gerais'!P46</f>
        <v>0</v>
      </c>
    </row>
    <row r="53" spans="2:6" ht="12.85" customHeight="1" x14ac:dyDescent="0.3">
      <c r="B53" s="99"/>
      <c r="C53" s="22">
        <v>8</v>
      </c>
      <c r="D53" s="65" t="str">
        <f>'Condições Gerais'!D47</f>
        <v>Outros custos ou benefícios da CCT</v>
      </c>
      <c r="E53" s="154" t="s">
        <v>42</v>
      </c>
      <c r="F53" s="23">
        <f>'Condições Gerais'!P48</f>
        <v>0</v>
      </c>
    </row>
    <row r="54" spans="2:6" ht="12.85" customHeight="1" x14ac:dyDescent="0.3">
      <c r="B54" s="99"/>
      <c r="C54" s="22">
        <v>9</v>
      </c>
      <c r="D54" s="65" t="str">
        <f>'Condições Gerais'!D53</f>
        <v>Outros custos ou benefícios da CCT</v>
      </c>
      <c r="E54" s="154" t="s">
        <v>42</v>
      </c>
      <c r="F54" s="23">
        <f>'Condições Gerais'!P50</f>
        <v>0</v>
      </c>
    </row>
    <row r="55" spans="2:6" ht="12.85" customHeight="1" x14ac:dyDescent="0.3">
      <c r="B55" s="99"/>
      <c r="C55" s="22">
        <v>10</v>
      </c>
      <c r="D55" s="65" t="str">
        <f>'Condições Gerais'!D55</f>
        <v>Outros custos ou benefícios da CCT</v>
      </c>
      <c r="E55" s="154" t="s">
        <v>42</v>
      </c>
      <c r="F55" s="23">
        <f>'Condições Gerais'!P52</f>
        <v>0</v>
      </c>
    </row>
    <row r="56" spans="2:6" ht="12.85" customHeight="1" x14ac:dyDescent="0.3">
      <c r="B56" s="99"/>
      <c r="C56" s="22">
        <v>11</v>
      </c>
      <c r="D56" s="65" t="str">
        <f>'Condições Gerais'!D57</f>
        <v>Outros custos ou benefícios da CCT</v>
      </c>
      <c r="E56" s="154" t="s">
        <v>42</v>
      </c>
      <c r="F56" s="23">
        <f>'Condições Gerais'!P54</f>
        <v>0</v>
      </c>
    </row>
    <row r="57" spans="2:6" ht="12.85" customHeight="1" x14ac:dyDescent="0.3">
      <c r="B57" s="99"/>
      <c r="C57" s="22">
        <v>12</v>
      </c>
      <c r="D57" s="65" t="str">
        <f>'Condições Gerais'!D55</f>
        <v>Outros custos ou benefícios da CCT</v>
      </c>
      <c r="E57" s="154" t="s">
        <v>42</v>
      </c>
      <c r="F57" s="23">
        <f>'Condições Gerais'!P56</f>
        <v>0</v>
      </c>
    </row>
    <row r="58" spans="2:6" ht="12.85" customHeight="1" x14ac:dyDescent="0.3">
      <c r="B58" s="99"/>
      <c r="C58" s="22">
        <v>13</v>
      </c>
      <c r="D58" s="65" t="str">
        <f>'Condições Gerais'!D57</f>
        <v>Outros custos ou benefícios da CCT</v>
      </c>
      <c r="E58" s="154" t="s">
        <v>42</v>
      </c>
      <c r="F58" s="23">
        <f>'Condições Gerais'!P58</f>
        <v>0</v>
      </c>
    </row>
    <row r="59" spans="2:6" ht="12.85" customHeight="1" x14ac:dyDescent="0.3">
      <c r="B59" s="49" t="s">
        <v>144</v>
      </c>
      <c r="C59" s="50"/>
      <c r="D59" s="50"/>
      <c r="E59" s="51"/>
      <c r="F59" s="31">
        <f>SUM(F46:F58)</f>
        <v>489.06</v>
      </c>
    </row>
    <row r="61" spans="2:6" ht="12.85" customHeight="1" x14ac:dyDescent="0.3">
      <c r="B61" s="46" t="s">
        <v>146</v>
      </c>
      <c r="C61" s="47"/>
      <c r="D61" s="47"/>
      <c r="E61" s="105"/>
      <c r="F61" s="96" t="s">
        <v>59</v>
      </c>
    </row>
    <row r="62" spans="2:6" ht="12.85" customHeight="1" x14ac:dyDescent="0.3">
      <c r="B62" s="41" t="s">
        <v>114</v>
      </c>
      <c r="C62" s="42"/>
      <c r="D62" s="42"/>
      <c r="E62" s="105"/>
      <c r="F62" s="39">
        <f>F18</f>
        <v>1749</v>
      </c>
    </row>
    <row r="63" spans="2:6" ht="12.85" customHeight="1" x14ac:dyDescent="0.3">
      <c r="B63" s="43" t="s">
        <v>115</v>
      </c>
      <c r="C63" s="44"/>
      <c r="D63" s="44"/>
      <c r="E63" s="105"/>
      <c r="F63" s="40">
        <f>F43</f>
        <v>1195.8099326800002</v>
      </c>
    </row>
    <row r="64" spans="2:6" ht="12.85" customHeight="1" x14ac:dyDescent="0.3">
      <c r="B64" s="43" t="s">
        <v>144</v>
      </c>
      <c r="C64" s="44"/>
      <c r="D64" s="44"/>
      <c r="E64" s="105"/>
      <c r="F64" s="40">
        <f>F59</f>
        <v>489.06</v>
      </c>
    </row>
    <row r="65" spans="2:6" ht="12.85" customHeight="1" x14ac:dyDescent="0.3">
      <c r="B65" s="68" t="s">
        <v>65</v>
      </c>
      <c r="C65" s="91"/>
      <c r="D65" s="91"/>
      <c r="E65" s="67"/>
      <c r="F65" s="63">
        <f>SUM(F62:F64)</f>
        <v>3433.8699326800001</v>
      </c>
    </row>
    <row r="67" spans="2:6" ht="12.85" customHeight="1" x14ac:dyDescent="0.3">
      <c r="B67" s="68" t="s">
        <v>290</v>
      </c>
      <c r="C67" s="69"/>
      <c r="D67" s="69"/>
      <c r="E67" s="106" t="s">
        <v>4</v>
      </c>
      <c r="F67" s="96" t="s">
        <v>59</v>
      </c>
    </row>
    <row r="68" spans="2:6" ht="12.85" customHeight="1" x14ac:dyDescent="0.3">
      <c r="B68" s="68" t="s">
        <v>291</v>
      </c>
      <c r="C68" s="91"/>
      <c r="D68" s="91"/>
      <c r="E68" s="255">
        <f>'Condições Gerais'!B40</f>
        <v>0</v>
      </c>
      <c r="F68" s="256">
        <f>E68*F65</f>
        <v>0</v>
      </c>
    </row>
    <row r="70" spans="2:6" ht="12.85" customHeight="1" x14ac:dyDescent="0.3">
      <c r="B70" s="68" t="s">
        <v>278</v>
      </c>
      <c r="C70" s="69"/>
      <c r="D70" s="69"/>
      <c r="E70" s="257"/>
      <c r="F70" s="96" t="s">
        <v>59</v>
      </c>
    </row>
    <row r="71" spans="2:6" ht="12.85" customHeight="1" x14ac:dyDescent="0.3">
      <c r="B71" s="68" t="s">
        <v>279</v>
      </c>
      <c r="C71" s="91"/>
      <c r="D71" s="91"/>
      <c r="E71" s="258"/>
      <c r="F71" s="256">
        <f>F65+F68</f>
        <v>3433.8699326800001</v>
      </c>
    </row>
    <row r="73" spans="2:6" ht="12.85" customHeight="1" x14ac:dyDescent="0.3">
      <c r="B73" s="46" t="s">
        <v>280</v>
      </c>
      <c r="C73" s="47"/>
      <c r="D73" s="48"/>
      <c r="E73" s="106" t="s">
        <v>4</v>
      </c>
      <c r="F73" s="96" t="s">
        <v>39</v>
      </c>
    </row>
    <row r="74" spans="2:6" ht="12.85" customHeight="1" x14ac:dyDescent="0.3">
      <c r="B74" s="28"/>
      <c r="C74" s="3">
        <v>1</v>
      </c>
      <c r="D74" s="24" t="str">
        <f>'Condições Gerais'!A33</f>
        <v>PIS</v>
      </c>
      <c r="E74" s="25">
        <f>'Condições Gerais'!B33</f>
        <v>0</v>
      </c>
      <c r="F74" s="26">
        <f t="shared" ref="F74:F79" si="2">E74*F$83</f>
        <v>0</v>
      </c>
    </row>
    <row r="75" spans="2:6" ht="12.85" customHeight="1" x14ac:dyDescent="0.3">
      <c r="B75" s="29"/>
      <c r="C75" s="3">
        <v>2</v>
      </c>
      <c r="D75" s="24" t="str">
        <f>'Condições Gerais'!A34</f>
        <v>COFINS</v>
      </c>
      <c r="E75" s="25">
        <f>'Condições Gerais'!B34</f>
        <v>0</v>
      </c>
      <c r="F75" s="26">
        <f t="shared" si="2"/>
        <v>0</v>
      </c>
    </row>
    <row r="76" spans="2:6" ht="12.85" customHeight="1" x14ac:dyDescent="0.3">
      <c r="B76" s="29"/>
      <c r="C76" s="3">
        <v>3</v>
      </c>
      <c r="D76" s="24" t="str">
        <f>'Condições Gerais'!A35</f>
        <v xml:space="preserve">ISS </v>
      </c>
      <c r="E76" s="25">
        <f>'Condições Gerais'!B35</f>
        <v>0</v>
      </c>
      <c r="F76" s="26">
        <f t="shared" si="2"/>
        <v>0</v>
      </c>
    </row>
    <row r="77" spans="2:6" ht="12.85" customHeight="1" x14ac:dyDescent="0.3">
      <c r="B77" s="29"/>
      <c r="C77" s="3">
        <v>4</v>
      </c>
      <c r="D77" s="24" t="str">
        <f>'Condições Gerais'!A36</f>
        <v xml:space="preserve"> </v>
      </c>
      <c r="E77" s="25">
        <f>'Condições Gerais'!B36</f>
        <v>0</v>
      </c>
      <c r="F77" s="26">
        <f t="shared" si="2"/>
        <v>0</v>
      </c>
    </row>
    <row r="78" spans="2:6" ht="12.85" customHeight="1" x14ac:dyDescent="0.3">
      <c r="B78" s="30"/>
      <c r="C78" s="3">
        <v>5</v>
      </c>
      <c r="D78" s="24" t="str">
        <f>'Condições Gerais'!A37</f>
        <v xml:space="preserve"> </v>
      </c>
      <c r="E78" s="25">
        <f>'Condições Gerais'!B37</f>
        <v>0</v>
      </c>
      <c r="F78" s="26">
        <f t="shared" si="2"/>
        <v>0</v>
      </c>
    </row>
    <row r="79" spans="2:6" ht="12.85" customHeight="1" x14ac:dyDescent="0.3">
      <c r="B79" s="49" t="s">
        <v>35</v>
      </c>
      <c r="C79" s="50"/>
      <c r="D79" s="51"/>
      <c r="E79" s="27">
        <f>SUM(E74:E78)</f>
        <v>0</v>
      </c>
      <c r="F79" s="32">
        <f t="shared" si="2"/>
        <v>0</v>
      </c>
    </row>
    <row r="81" spans="2:6" ht="12.85" customHeight="1" x14ac:dyDescent="0.3">
      <c r="B81" s="46" t="s">
        <v>281</v>
      </c>
      <c r="C81" s="47"/>
      <c r="D81" s="48"/>
      <c r="E81" s="106" t="s">
        <v>4</v>
      </c>
      <c r="F81" s="96" t="s">
        <v>39</v>
      </c>
    </row>
    <row r="82" spans="2:6" s="107" customFormat="1" ht="12.85" customHeight="1" x14ac:dyDescent="0.3">
      <c r="B82" s="72" t="s">
        <v>282</v>
      </c>
      <c r="C82" s="73"/>
      <c r="D82" s="74"/>
      <c r="E82" s="75">
        <f>1-E79</f>
        <v>1</v>
      </c>
      <c r="F82" s="155" t="s">
        <v>42</v>
      </c>
    </row>
    <row r="83" spans="2:6" s="107" customFormat="1" ht="12.85" customHeight="1" x14ac:dyDescent="0.3">
      <c r="B83" s="72" t="s">
        <v>126</v>
      </c>
      <c r="C83" s="73"/>
      <c r="D83" s="74"/>
      <c r="E83" s="75">
        <v>1</v>
      </c>
      <c r="F83" s="76">
        <f>F71/E82</f>
        <v>3433.8699326800001</v>
      </c>
    </row>
    <row r="84" spans="2:6" s="107" customFormat="1" ht="12.85" customHeight="1" x14ac:dyDescent="0.3">
      <c r="B84" s="77" t="s">
        <v>283</v>
      </c>
      <c r="C84" s="78"/>
      <c r="D84" s="79"/>
      <c r="E84" s="80"/>
      <c r="F84" s="81"/>
    </row>
    <row r="86" spans="2:6" s="107" customFormat="1" ht="25.5" customHeight="1" x14ac:dyDescent="0.3">
      <c r="B86" s="72" t="s">
        <v>285</v>
      </c>
      <c r="C86" s="73"/>
      <c r="D86" s="74"/>
      <c r="E86" s="2" t="s">
        <v>61</v>
      </c>
      <c r="F86" s="71" t="s">
        <v>37</v>
      </c>
    </row>
    <row r="87" spans="2:6" ht="12.85" customHeight="1" x14ac:dyDescent="0.3">
      <c r="B87" s="77"/>
      <c r="C87" s="78"/>
      <c r="D87" s="79"/>
      <c r="E87" s="160">
        <f>'Condições Gerais'!P14</f>
        <v>2</v>
      </c>
      <c r="F87" s="71">
        <f>F83*E87</f>
        <v>6867.7398653600003</v>
      </c>
    </row>
    <row r="89" spans="2:6" s="107" customFormat="1" ht="25.5" customHeight="1" x14ac:dyDescent="0.3">
      <c r="B89" s="72" t="s">
        <v>284</v>
      </c>
      <c r="C89" s="73"/>
      <c r="D89" s="74"/>
      <c r="E89" s="2" t="s">
        <v>36</v>
      </c>
      <c r="F89" s="71" t="s">
        <v>60</v>
      </c>
    </row>
    <row r="90" spans="2:6" ht="12.85" customHeight="1" x14ac:dyDescent="0.3">
      <c r="B90" s="77"/>
      <c r="C90" s="78"/>
      <c r="D90" s="79"/>
      <c r="E90" s="108">
        <f>'Condições Gerais'!B8</f>
        <v>12</v>
      </c>
      <c r="F90" s="71">
        <f>F87*E90</f>
        <v>82412.878384320007</v>
      </c>
    </row>
  </sheetData>
  <sheetProtection algorithmName="SHA-512" hashValue="9wnTSPCfevj9332RGshFTHU4INcKPSSta4F2XC9bnojNAnF4idmH/X4R9SzivQpI3UvZUmVl51iKVADOsxSKTQ==" saltValue="SPZNX1cPQP/2oBnlDx5+vQ==" spinCount="100000" sheet="1" objects="1" scenarios="1" selectLockedCells="1" selectUnlockedCells="1"/>
  <mergeCells count="6">
    <mergeCell ref="B41:B42"/>
    <mergeCell ref="B1:F1"/>
    <mergeCell ref="B3:F3"/>
    <mergeCell ref="B21:B29"/>
    <mergeCell ref="B30:B38"/>
    <mergeCell ref="B39:B40"/>
  </mergeCells>
  <printOptions horizontalCentered="1"/>
  <pageMargins left="0.98425196850393704" right="0.39370078740157483" top="0.39370078740157483" bottom="0.39370078740157483" header="0.31496062992125984" footer="0.31496062992125984"/>
  <pageSetup paperSize="9" scale="6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J90"/>
  <sheetViews>
    <sheetView showGridLines="0" workbookViewId="0">
      <selection activeCell="F14" sqref="F14"/>
    </sheetView>
  </sheetViews>
  <sheetFormatPr defaultColWidth="9.09765625" defaultRowHeight="12.85" customHeight="1" x14ac:dyDescent="0.3"/>
  <cols>
    <col min="1" max="1" width="2.09765625" style="61" customWidth="1"/>
    <col min="2" max="2" width="10.3984375" style="61" customWidth="1"/>
    <col min="3" max="3" width="5.09765625" style="61" customWidth="1"/>
    <col min="4" max="4" width="39.69921875" style="61" customWidth="1"/>
    <col min="5" max="5" width="14.69921875" style="61" customWidth="1"/>
    <col min="6" max="6" width="16.09765625" style="62" customWidth="1"/>
    <col min="7" max="7" width="14.69921875" style="61" customWidth="1"/>
    <col min="8" max="8" width="9.09765625" style="61"/>
    <col min="9" max="9" width="10.296875" style="61" bestFit="1" customWidth="1"/>
    <col min="10" max="16384" width="9.09765625" style="61"/>
  </cols>
  <sheetData>
    <row r="1" spans="2:7" ht="12.85" customHeight="1" x14ac:dyDescent="0.3">
      <c r="B1" s="416" t="str">
        <f>'Condições Gerais'!A1</f>
        <v>PREFEITURA DE BELO HORIZONTE</v>
      </c>
      <c r="C1" s="416"/>
      <c r="D1" s="416"/>
      <c r="E1" s="416"/>
      <c r="F1" s="416"/>
    </row>
    <row r="3" spans="2:7" ht="12.85" customHeight="1" x14ac:dyDescent="0.3">
      <c r="B3" s="416" t="s">
        <v>0</v>
      </c>
      <c r="C3" s="416"/>
      <c r="D3" s="416"/>
      <c r="E3" s="416"/>
      <c r="F3" s="416"/>
    </row>
    <row r="5" spans="2:7" ht="12.85" customHeight="1" x14ac:dyDescent="0.3">
      <c r="B5" s="68" t="s">
        <v>139</v>
      </c>
      <c r="C5" s="69"/>
      <c r="D5" s="70"/>
      <c r="E5" s="71" t="s">
        <v>43</v>
      </c>
      <c r="F5" s="71" t="s">
        <v>62</v>
      </c>
    </row>
    <row r="6" spans="2:7" ht="12.85" customHeight="1" x14ac:dyDescent="0.3">
      <c r="B6" s="161" t="str">
        <f>'Condições Gerais'!Q6</f>
        <v>11- Operador de  Telemarketing 150</v>
      </c>
      <c r="C6" s="94"/>
      <c r="D6" s="95"/>
      <c r="E6" s="158">
        <f>'Condições Gerais'!Q17</f>
        <v>150</v>
      </c>
      <c r="F6" s="159">
        <f>'Condições Gerais'!Q18</f>
        <v>9.7454999999999998</v>
      </c>
    </row>
    <row r="8" spans="2:7" ht="12.85" customHeight="1" x14ac:dyDescent="0.3">
      <c r="B8" s="236" t="s">
        <v>64</v>
      </c>
      <c r="C8" s="47"/>
      <c r="D8" s="47"/>
      <c r="E8" s="164" t="s">
        <v>165</v>
      </c>
      <c r="F8" s="96" t="s">
        <v>59</v>
      </c>
    </row>
    <row r="9" spans="2:7" ht="12.85" customHeight="1" x14ac:dyDescent="0.3">
      <c r="B9" s="97"/>
      <c r="C9" s="3">
        <v>1</v>
      </c>
      <c r="D9" s="41" t="s">
        <v>28</v>
      </c>
      <c r="E9" s="45"/>
      <c r="F9" s="4">
        <f>'Condições Gerais'!Q9</f>
        <v>1461.825</v>
      </c>
    </row>
    <row r="10" spans="2:7" ht="12.85" customHeight="1" x14ac:dyDescent="0.3">
      <c r="B10" s="98"/>
      <c r="C10" s="3">
        <v>2</v>
      </c>
      <c r="D10" s="41" t="s">
        <v>48</v>
      </c>
      <c r="E10" s="45"/>
      <c r="F10" s="4">
        <f>'Condições Gerais'!Q10</f>
        <v>0</v>
      </c>
    </row>
    <row r="11" spans="2:7" ht="12.85" customHeight="1" x14ac:dyDescent="0.3">
      <c r="B11" s="98"/>
      <c r="C11" s="3">
        <v>3</v>
      </c>
      <c r="D11" s="41" t="s">
        <v>49</v>
      </c>
      <c r="E11" s="45"/>
      <c r="F11" s="4">
        <f>'Condições Gerais'!Q12</f>
        <v>0</v>
      </c>
    </row>
    <row r="12" spans="2:7" ht="12.85" customHeight="1" x14ac:dyDescent="0.3">
      <c r="B12" s="98"/>
      <c r="C12" s="3">
        <v>4</v>
      </c>
      <c r="D12" s="41" t="s">
        <v>31</v>
      </c>
      <c r="E12" s="163">
        <f>'Condições Gerais'!Q20</f>
        <v>0</v>
      </c>
      <c r="F12" s="4">
        <f>'Condições Gerais'!Q21</f>
        <v>0</v>
      </c>
      <c r="G12" s="99"/>
    </row>
    <row r="13" spans="2:7" ht="12.85" customHeight="1" x14ac:dyDescent="0.3">
      <c r="B13" s="98"/>
      <c r="C13" s="3">
        <v>5</v>
      </c>
      <c r="D13" s="41" t="s">
        <v>123</v>
      </c>
      <c r="E13" s="163">
        <f>'Condições Gerais'!Q24</f>
        <v>0</v>
      </c>
      <c r="F13" s="4">
        <f>'Condições Gerais'!Q25</f>
        <v>0</v>
      </c>
    </row>
    <row r="14" spans="2:7" ht="12.85" customHeight="1" x14ac:dyDescent="0.3">
      <c r="B14" s="98"/>
      <c r="C14" s="3">
        <v>6</v>
      </c>
      <c r="D14" s="41" t="s">
        <v>241</v>
      </c>
      <c r="E14" s="163">
        <f>'Condições Gerais'!Q28</f>
        <v>0</v>
      </c>
      <c r="F14" s="4">
        <f>'Condições Gerais'!Q29</f>
        <v>0</v>
      </c>
    </row>
    <row r="15" spans="2:7" ht="12.85" customHeight="1" x14ac:dyDescent="0.3">
      <c r="B15" s="98"/>
      <c r="C15" s="3">
        <v>7</v>
      </c>
      <c r="D15" s="41" t="s">
        <v>29</v>
      </c>
      <c r="E15" s="163">
        <f>'Condições Gerais'!Q30</f>
        <v>0</v>
      </c>
      <c r="F15" s="4">
        <f>'Condições Gerais'!Q31</f>
        <v>0</v>
      </c>
    </row>
    <row r="16" spans="2:7" ht="12.85" customHeight="1" x14ac:dyDescent="0.3">
      <c r="B16" s="98"/>
      <c r="C16" s="3">
        <v>8</v>
      </c>
      <c r="D16" s="238" t="s">
        <v>252</v>
      </c>
      <c r="E16" s="163">
        <f>'Condições Gerais'!Q26</f>
        <v>0</v>
      </c>
      <c r="F16" s="4">
        <f>'Condições Gerais'!Q27</f>
        <v>0</v>
      </c>
    </row>
    <row r="17" spans="2:6" ht="12.85" customHeight="1" x14ac:dyDescent="0.3">
      <c r="B17" s="100"/>
      <c r="C17" s="22">
        <v>9</v>
      </c>
      <c r="D17" s="41" t="s">
        <v>47</v>
      </c>
      <c r="E17" s="45"/>
      <c r="F17" s="4">
        <f>(F12+F13+F14+F15+F16)/24*6</f>
        <v>0</v>
      </c>
    </row>
    <row r="18" spans="2:6" ht="12.85" customHeight="1" x14ac:dyDescent="0.3">
      <c r="B18" s="237" t="s">
        <v>114</v>
      </c>
      <c r="C18" s="47"/>
      <c r="D18" s="47"/>
      <c r="E18" s="48"/>
      <c r="F18" s="33">
        <f>SUM(F9:F17)</f>
        <v>1461.825</v>
      </c>
    </row>
    <row r="20" spans="2:6" ht="12.85" customHeight="1" x14ac:dyDescent="0.3">
      <c r="B20" s="46" t="s">
        <v>63</v>
      </c>
      <c r="C20" s="47"/>
      <c r="D20" s="48"/>
      <c r="E20" s="101" t="s">
        <v>4</v>
      </c>
      <c r="F20" s="96" t="s">
        <v>59</v>
      </c>
    </row>
    <row r="21" spans="2:6" ht="12.85" customHeight="1" x14ac:dyDescent="0.3">
      <c r="B21" s="420" t="s">
        <v>3</v>
      </c>
      <c r="C21" s="5">
        <v>1</v>
      </c>
      <c r="D21" s="37" t="str">
        <f>'Condições Gerais'!A23</f>
        <v>INSS</v>
      </c>
      <c r="E21" s="6">
        <f>'Condições Gerais'!B23</f>
        <v>0.2</v>
      </c>
      <c r="F21" s="7">
        <f>E21*$F$18</f>
        <v>292.36500000000001</v>
      </c>
    </row>
    <row r="22" spans="2:6" ht="12.85" customHeight="1" x14ac:dyDescent="0.3">
      <c r="B22" s="421"/>
      <c r="C22" s="5">
        <v>2</v>
      </c>
      <c r="D22" s="37" t="str">
        <f>'Condições Gerais'!A24</f>
        <v>SESI ou SESC</v>
      </c>
      <c r="E22" s="6">
        <f>'Condições Gerais'!B24</f>
        <v>0</v>
      </c>
      <c r="F22" s="7">
        <f t="shared" ref="F22:F28" si="0">E22*$F$18</f>
        <v>0</v>
      </c>
    </row>
    <row r="23" spans="2:6" ht="12.85" customHeight="1" x14ac:dyDescent="0.3">
      <c r="B23" s="421"/>
      <c r="C23" s="5">
        <v>3</v>
      </c>
      <c r="D23" s="37" t="str">
        <f>'Condições Gerais'!A25</f>
        <v>SENAI ou SENAC</v>
      </c>
      <c r="E23" s="6">
        <f>'Condições Gerais'!B25</f>
        <v>0</v>
      </c>
      <c r="F23" s="7">
        <f t="shared" si="0"/>
        <v>0</v>
      </c>
    </row>
    <row r="24" spans="2:6" ht="12.85" customHeight="1" x14ac:dyDescent="0.3">
      <c r="B24" s="421"/>
      <c r="C24" s="5">
        <v>4</v>
      </c>
      <c r="D24" s="37" t="str">
        <f>'Condições Gerais'!A26</f>
        <v>INCRA</v>
      </c>
      <c r="E24" s="6">
        <f>'Condições Gerais'!B26</f>
        <v>0</v>
      </c>
      <c r="F24" s="7">
        <f t="shared" si="0"/>
        <v>0</v>
      </c>
    </row>
    <row r="25" spans="2:6" ht="12.85" customHeight="1" x14ac:dyDescent="0.3">
      <c r="B25" s="421"/>
      <c r="C25" s="5">
        <v>5</v>
      </c>
      <c r="D25" s="37" t="str">
        <f>'Condições Gerais'!A27</f>
        <v>Salário educação</v>
      </c>
      <c r="E25" s="6">
        <f>'Condições Gerais'!B27</f>
        <v>2.5000000000000001E-2</v>
      </c>
      <c r="F25" s="7">
        <f t="shared" si="0"/>
        <v>36.545625000000001</v>
      </c>
    </row>
    <row r="26" spans="2:6" ht="12.85" customHeight="1" x14ac:dyDescent="0.3">
      <c r="B26" s="421"/>
      <c r="C26" s="5">
        <v>6</v>
      </c>
      <c r="D26" s="37" t="str">
        <f>'Condições Gerais'!A28</f>
        <v>FGTS</v>
      </c>
      <c r="E26" s="6">
        <f>'Condições Gerais'!B28</f>
        <v>0.08</v>
      </c>
      <c r="F26" s="7">
        <f t="shared" si="0"/>
        <v>116.94600000000001</v>
      </c>
    </row>
    <row r="27" spans="2:6" ht="12.85" customHeight="1" x14ac:dyDescent="0.3">
      <c r="B27" s="421"/>
      <c r="C27" s="5">
        <v>7</v>
      </c>
      <c r="D27" s="37" t="str">
        <f>'Condições Gerais'!A29</f>
        <v>Seguro acidente do trabalho</v>
      </c>
      <c r="E27" s="6">
        <f>'Condições Gerais'!B29</f>
        <v>0</v>
      </c>
      <c r="F27" s="7">
        <f t="shared" si="0"/>
        <v>0</v>
      </c>
    </row>
    <row r="28" spans="2:6" ht="12.85" customHeight="1" x14ac:dyDescent="0.3">
      <c r="B28" s="421"/>
      <c r="C28" s="5">
        <v>8</v>
      </c>
      <c r="D28" s="37" t="str">
        <f>'Condições Gerais'!A30</f>
        <v>SEBRAE</v>
      </c>
      <c r="E28" s="6">
        <f>'Condições Gerais'!B30</f>
        <v>0</v>
      </c>
      <c r="F28" s="7">
        <f t="shared" si="0"/>
        <v>0</v>
      </c>
    </row>
    <row r="29" spans="2:6" ht="12.85" customHeight="1" x14ac:dyDescent="0.3">
      <c r="B29" s="422"/>
      <c r="C29" s="8" t="s">
        <v>13</v>
      </c>
      <c r="D29" s="8"/>
      <c r="E29" s="9">
        <f>SUM(E21:E28)</f>
        <v>0.30499999999999999</v>
      </c>
      <c r="F29" s="10">
        <f>SUM(F21:F28)</f>
        <v>445.85662500000001</v>
      </c>
    </row>
    <row r="30" spans="2:6" ht="12.85" customHeight="1" x14ac:dyDescent="0.3">
      <c r="B30" s="417" t="s">
        <v>14</v>
      </c>
      <c r="C30" s="165">
        <v>9</v>
      </c>
      <c r="D30" s="37" t="str">
        <f>'Condições Gerais'!A12</f>
        <v xml:space="preserve">Férias </v>
      </c>
      <c r="E30" s="6">
        <f>'Condições Gerais'!B12</f>
        <v>0.12037037037037036</v>
      </c>
      <c r="F30" s="7">
        <f>E30*$F$18</f>
        <v>175.96041666666667</v>
      </c>
    </row>
    <row r="31" spans="2:6" ht="12.85" customHeight="1" x14ac:dyDescent="0.3">
      <c r="B31" s="417"/>
      <c r="C31" s="165">
        <v>10</v>
      </c>
      <c r="D31" s="37" t="str">
        <f>'Condições Gerais'!A13</f>
        <v>Auxílio doença</v>
      </c>
      <c r="E31" s="6">
        <f>'Condições Gerais'!B13</f>
        <v>1.6555555555555556E-2</v>
      </c>
      <c r="F31" s="7">
        <f t="shared" ref="F31:F41" si="1">E31*$F$18</f>
        <v>24.201325000000001</v>
      </c>
    </row>
    <row r="32" spans="2:6" ht="12.85" customHeight="1" x14ac:dyDescent="0.3">
      <c r="B32" s="417"/>
      <c r="C32" s="165">
        <v>11</v>
      </c>
      <c r="D32" s="37" t="str">
        <f>'Condições Gerais'!A14</f>
        <v>Licença maternidade</v>
      </c>
      <c r="E32" s="6">
        <f>'Condições Gerais'!B14</f>
        <v>5.5239999999999994E-3</v>
      </c>
      <c r="F32" s="7">
        <f t="shared" si="1"/>
        <v>8.0751212999999993</v>
      </c>
    </row>
    <row r="33" spans="2:10" ht="12.85" customHeight="1" x14ac:dyDescent="0.3">
      <c r="B33" s="417"/>
      <c r="C33" s="165">
        <v>12</v>
      </c>
      <c r="D33" s="37" t="str">
        <f>'Condições Gerais'!A15</f>
        <v>Licença paternidade</v>
      </c>
      <c r="E33" s="6">
        <f>'Condições Gerais'!B15</f>
        <v>2.0833333333333332E-4</v>
      </c>
      <c r="F33" s="7">
        <f t="shared" si="1"/>
        <v>0.30454687499999999</v>
      </c>
    </row>
    <row r="34" spans="2:10" ht="12.85" customHeight="1" x14ac:dyDescent="0.3">
      <c r="B34" s="417"/>
      <c r="C34" s="165">
        <v>13</v>
      </c>
      <c r="D34" s="37" t="str">
        <f>'Condições Gerais'!A16</f>
        <v>Faltas legais</v>
      </c>
      <c r="E34" s="6">
        <f>'Condições Gerais'!B16</f>
        <v>8.2222222222222228E-3</v>
      </c>
      <c r="F34" s="7">
        <f t="shared" si="1"/>
        <v>12.019450000000001</v>
      </c>
    </row>
    <row r="35" spans="2:10" ht="12.85" customHeight="1" x14ac:dyDescent="0.3">
      <c r="B35" s="417"/>
      <c r="C35" s="165">
        <v>14</v>
      </c>
      <c r="D35" s="37" t="str">
        <f>'Condições Gerais'!A17</f>
        <v>Acidente de trabalho</v>
      </c>
      <c r="E35" s="6">
        <f>'Condições Gerais'!B17</f>
        <v>3.2499999999999999E-4</v>
      </c>
      <c r="F35" s="7">
        <f t="shared" si="1"/>
        <v>0.47509312500000001</v>
      </c>
    </row>
    <row r="36" spans="2:10" ht="12.85" customHeight="1" x14ac:dyDescent="0.3">
      <c r="B36" s="417"/>
      <c r="C36" s="165">
        <v>15</v>
      </c>
      <c r="D36" s="37" t="str">
        <f>'Condições Gerais'!A18</f>
        <v>Aviso Prévio</v>
      </c>
      <c r="E36" s="6">
        <f>'Condições Gerais'!B18</f>
        <v>1.9444444444444445E-2</v>
      </c>
      <c r="F36" s="7">
        <f t="shared" si="1"/>
        <v>28.424375000000001</v>
      </c>
    </row>
    <row r="37" spans="2:10" ht="12.85" customHeight="1" x14ac:dyDescent="0.3">
      <c r="B37" s="417"/>
      <c r="C37" s="165">
        <v>16</v>
      </c>
      <c r="D37" s="37" t="str">
        <f>'Condições Gerais'!A19</f>
        <v>13º Salário</v>
      </c>
      <c r="E37" s="6">
        <f>'Condições Gerais'!B19</f>
        <v>9.0277777777777776E-2</v>
      </c>
      <c r="F37" s="7">
        <f t="shared" si="1"/>
        <v>131.97031250000001</v>
      </c>
    </row>
    <row r="38" spans="2:10" ht="12.85" customHeight="1" x14ac:dyDescent="0.3">
      <c r="B38" s="417"/>
      <c r="C38" s="11" t="s">
        <v>22</v>
      </c>
      <c r="D38" s="11"/>
      <c r="E38" s="12">
        <f>SUM(E30:E37)</f>
        <v>0.26092770370370372</v>
      </c>
      <c r="F38" s="13">
        <f>SUM(F30:F37)</f>
        <v>381.43064046666666</v>
      </c>
    </row>
    <row r="39" spans="2:10" ht="12.85" customHeight="1" x14ac:dyDescent="0.3">
      <c r="B39" s="418" t="s">
        <v>23</v>
      </c>
      <c r="C39" s="166">
        <v>17</v>
      </c>
      <c r="D39" s="38" t="str">
        <f>'Condições Gerais'!A20</f>
        <v>Indenizações  - rescisões s/ justa causa</v>
      </c>
      <c r="E39" s="14">
        <f>'Condições Gerais'!B20</f>
        <v>3.8199999999999998E-2</v>
      </c>
      <c r="F39" s="7">
        <f t="shared" si="1"/>
        <v>55.841715000000001</v>
      </c>
    </row>
    <row r="40" spans="2:10" ht="12.85" customHeight="1" x14ac:dyDescent="0.3">
      <c r="B40" s="418"/>
      <c r="C40" s="15" t="s">
        <v>24</v>
      </c>
      <c r="D40" s="15"/>
      <c r="E40" s="16">
        <f>SUM(E39)</f>
        <v>3.8199999999999998E-2</v>
      </c>
      <c r="F40" s="17">
        <f>SUM(F39)</f>
        <v>55.841715000000001</v>
      </c>
    </row>
    <row r="41" spans="2:10" s="1" customFormat="1" ht="25.5" customHeight="1" x14ac:dyDescent="0.3">
      <c r="B41" s="419" t="s">
        <v>34</v>
      </c>
      <c r="C41" s="34">
        <v>18</v>
      </c>
      <c r="D41" s="18" t="s">
        <v>38</v>
      </c>
      <c r="E41" s="35">
        <f>E29*E38</f>
        <v>7.9582949629629626E-2</v>
      </c>
      <c r="F41" s="36">
        <f t="shared" si="1"/>
        <v>116.33634534233333</v>
      </c>
      <c r="G41" s="61"/>
      <c r="H41" s="61"/>
      <c r="I41" s="61"/>
      <c r="J41" s="61"/>
    </row>
    <row r="42" spans="2:10" ht="12.85" customHeight="1" x14ac:dyDescent="0.3">
      <c r="B42" s="419"/>
      <c r="C42" s="19" t="s">
        <v>25</v>
      </c>
      <c r="D42" s="19"/>
      <c r="E42" s="20">
        <f>SUM(E41)</f>
        <v>7.9582949629629626E-2</v>
      </c>
      <c r="F42" s="21">
        <f>SUM(F41)</f>
        <v>116.33634534233333</v>
      </c>
    </row>
    <row r="43" spans="2:10" ht="12.85" customHeight="1" x14ac:dyDescent="0.3">
      <c r="B43" s="49" t="s">
        <v>115</v>
      </c>
      <c r="C43" s="50"/>
      <c r="D43" s="51"/>
      <c r="E43" s="20">
        <f>E29+E38+E40+E42</f>
        <v>0.68371065333333336</v>
      </c>
      <c r="F43" s="21">
        <f>F29+F38+F40+F42</f>
        <v>999.46532580899998</v>
      </c>
    </row>
    <row r="45" spans="2:10" ht="25.5" customHeight="1" x14ac:dyDescent="0.3">
      <c r="B45" s="102" t="s">
        <v>143</v>
      </c>
      <c r="C45" s="103"/>
      <c r="D45" s="103"/>
      <c r="E45" s="104" t="s">
        <v>119</v>
      </c>
      <c r="F45" s="96" t="s">
        <v>59</v>
      </c>
    </row>
    <row r="46" spans="2:10" ht="12.85" customHeight="1" x14ac:dyDescent="0.3">
      <c r="B46" s="97"/>
      <c r="C46" s="22">
        <v>1</v>
      </c>
      <c r="D46" s="52" t="s">
        <v>141</v>
      </c>
      <c r="E46" s="64">
        <f>(F9*0.06)</f>
        <v>87.709500000000006</v>
      </c>
      <c r="F46" s="23">
        <f>IF(('Condições Gerais'!Q33-E46)&lt;0,0,'Condições Gerais'!Q33-E46)</f>
        <v>308.29050000000001</v>
      </c>
      <c r="G46" s="169"/>
    </row>
    <row r="47" spans="2:10" ht="12.85" customHeight="1" x14ac:dyDescent="0.3">
      <c r="B47" s="98"/>
      <c r="C47" s="22">
        <v>2</v>
      </c>
      <c r="D47" s="65" t="s">
        <v>125</v>
      </c>
      <c r="E47" s="64">
        <f>'Condições Gerais'!Q36*'Condições Gerais'!E34</f>
        <v>0</v>
      </c>
      <c r="F47" s="23">
        <f>'Condições Gerais'!Q36-E47</f>
        <v>0</v>
      </c>
    </row>
    <row r="48" spans="2:10" ht="12.85" customHeight="1" x14ac:dyDescent="0.3">
      <c r="B48" s="98"/>
      <c r="C48" s="22">
        <v>3</v>
      </c>
      <c r="D48" s="66" t="s">
        <v>134</v>
      </c>
      <c r="E48" s="154" t="s">
        <v>42</v>
      </c>
      <c r="F48" s="23">
        <f>'Condições Gerais'!Q40</f>
        <v>0</v>
      </c>
    </row>
    <row r="49" spans="2:6" ht="12.85" customHeight="1" x14ac:dyDescent="0.3">
      <c r="B49" s="98"/>
      <c r="C49" s="22">
        <v>4</v>
      </c>
      <c r="D49" s="65" t="str">
        <f>'Condições Gerais'!D22</f>
        <v>INTRAJORNADA (indenizatória)</v>
      </c>
      <c r="E49" s="154" t="s">
        <v>42</v>
      </c>
      <c r="F49" s="23">
        <f>'Condições Gerais'!Q23</f>
        <v>0</v>
      </c>
    </row>
    <row r="50" spans="2:6" ht="12.85" customHeight="1" x14ac:dyDescent="0.3">
      <c r="B50" s="98"/>
      <c r="C50" s="22">
        <v>5</v>
      </c>
      <c r="D50" s="65" t="str">
        <f>'Condições Gerais'!D41</f>
        <v xml:space="preserve">Cesta Basica </v>
      </c>
      <c r="E50" s="154" t="s">
        <v>42</v>
      </c>
      <c r="F50" s="23">
        <f>'Condições Gerais'!Q42</f>
        <v>0</v>
      </c>
    </row>
    <row r="51" spans="2:6" ht="12.85" customHeight="1" x14ac:dyDescent="0.3">
      <c r="B51" s="98"/>
      <c r="C51" s="22">
        <v>6</v>
      </c>
      <c r="D51" s="65" t="str">
        <f>'Condições Gerais'!D43</f>
        <v>Outros custos ou benefícios da CCT</v>
      </c>
      <c r="E51" s="154" t="s">
        <v>42</v>
      </c>
      <c r="F51" s="23">
        <f>'Condições Gerais'!Q44</f>
        <v>0</v>
      </c>
    </row>
    <row r="52" spans="2:6" ht="12.85" customHeight="1" x14ac:dyDescent="0.3">
      <c r="B52" s="98"/>
      <c r="C52" s="22">
        <v>7</v>
      </c>
      <c r="D52" s="65" t="str">
        <f>'Condições Gerais'!D45</f>
        <v>Outros custos ou benefícios da CCT</v>
      </c>
      <c r="E52" s="154" t="s">
        <v>42</v>
      </c>
      <c r="F52" s="23">
        <f>'Condições Gerais'!Q46</f>
        <v>0</v>
      </c>
    </row>
    <row r="53" spans="2:6" ht="12.85" customHeight="1" x14ac:dyDescent="0.3">
      <c r="B53" s="99"/>
      <c r="C53" s="22">
        <v>8</v>
      </c>
      <c r="D53" s="65" t="str">
        <f>'Condições Gerais'!D47</f>
        <v>Outros custos ou benefícios da CCT</v>
      </c>
      <c r="E53" s="154" t="s">
        <v>42</v>
      </c>
      <c r="F53" s="23">
        <f>'Condições Gerais'!Q48</f>
        <v>0</v>
      </c>
    </row>
    <row r="54" spans="2:6" ht="12.85" customHeight="1" x14ac:dyDescent="0.3">
      <c r="B54" s="99"/>
      <c r="C54" s="22">
        <v>9</v>
      </c>
      <c r="D54" s="65" t="str">
        <f>'Condições Gerais'!D53</f>
        <v>Outros custos ou benefícios da CCT</v>
      </c>
      <c r="E54" s="154" t="s">
        <v>42</v>
      </c>
      <c r="F54" s="23">
        <f>'Condições Gerais'!Q50</f>
        <v>0</v>
      </c>
    </row>
    <row r="55" spans="2:6" ht="12.85" customHeight="1" x14ac:dyDescent="0.3">
      <c r="B55" s="99"/>
      <c r="C55" s="22">
        <v>10</v>
      </c>
      <c r="D55" s="65" t="str">
        <f>'Condições Gerais'!D55</f>
        <v>Outros custos ou benefícios da CCT</v>
      </c>
      <c r="E55" s="154" t="s">
        <v>42</v>
      </c>
      <c r="F55" s="23">
        <f>'Condições Gerais'!Q52</f>
        <v>0</v>
      </c>
    </row>
    <row r="56" spans="2:6" ht="12.85" customHeight="1" x14ac:dyDescent="0.3">
      <c r="B56" s="99"/>
      <c r="C56" s="22">
        <v>11</v>
      </c>
      <c r="D56" s="65" t="str">
        <f>'Condições Gerais'!D57</f>
        <v>Outros custos ou benefícios da CCT</v>
      </c>
      <c r="E56" s="154" t="s">
        <v>42</v>
      </c>
      <c r="F56" s="23">
        <f>'Condições Gerais'!Q54</f>
        <v>0</v>
      </c>
    </row>
    <row r="57" spans="2:6" ht="12.85" customHeight="1" x14ac:dyDescent="0.3">
      <c r="B57" s="99"/>
      <c r="C57" s="22">
        <v>12</v>
      </c>
      <c r="D57" s="65" t="str">
        <f>'Condições Gerais'!D55</f>
        <v>Outros custos ou benefícios da CCT</v>
      </c>
      <c r="E57" s="154" t="s">
        <v>42</v>
      </c>
      <c r="F57" s="23">
        <f>'Condições Gerais'!Q56</f>
        <v>0</v>
      </c>
    </row>
    <row r="58" spans="2:6" ht="12.85" customHeight="1" x14ac:dyDescent="0.3">
      <c r="B58" s="99"/>
      <c r="C58" s="22">
        <v>13</v>
      </c>
      <c r="D58" s="65" t="str">
        <f>'Condições Gerais'!D57</f>
        <v>Outros custos ou benefícios da CCT</v>
      </c>
      <c r="E58" s="154" t="s">
        <v>42</v>
      </c>
      <c r="F58" s="23">
        <f>'Condições Gerais'!Q58</f>
        <v>0</v>
      </c>
    </row>
    <row r="59" spans="2:6" ht="12.85" customHeight="1" x14ac:dyDescent="0.3">
      <c r="B59" s="49" t="s">
        <v>144</v>
      </c>
      <c r="C59" s="50"/>
      <c r="D59" s="50"/>
      <c r="E59" s="51"/>
      <c r="F59" s="31">
        <f>SUM(F46:F58)</f>
        <v>308.29050000000001</v>
      </c>
    </row>
    <row r="61" spans="2:6" ht="12.85" customHeight="1" x14ac:dyDescent="0.3">
      <c r="B61" s="46" t="s">
        <v>146</v>
      </c>
      <c r="C61" s="47"/>
      <c r="D61" s="47"/>
      <c r="E61" s="105"/>
      <c r="F61" s="96" t="s">
        <v>59</v>
      </c>
    </row>
    <row r="62" spans="2:6" ht="12.85" customHeight="1" x14ac:dyDescent="0.3">
      <c r="B62" s="41" t="s">
        <v>114</v>
      </c>
      <c r="C62" s="42"/>
      <c r="D62" s="42"/>
      <c r="E62" s="105"/>
      <c r="F62" s="39">
        <f>F18</f>
        <v>1461.825</v>
      </c>
    </row>
    <row r="63" spans="2:6" ht="12.85" customHeight="1" x14ac:dyDescent="0.3">
      <c r="B63" s="43" t="s">
        <v>115</v>
      </c>
      <c r="C63" s="44"/>
      <c r="D63" s="44"/>
      <c r="E63" s="105"/>
      <c r="F63" s="40">
        <f>F43</f>
        <v>999.46532580899998</v>
      </c>
    </row>
    <row r="64" spans="2:6" ht="12.85" customHeight="1" x14ac:dyDescent="0.3">
      <c r="B64" s="43" t="s">
        <v>144</v>
      </c>
      <c r="C64" s="44"/>
      <c r="D64" s="44"/>
      <c r="E64" s="105"/>
      <c r="F64" s="40">
        <f>F59</f>
        <v>308.29050000000001</v>
      </c>
    </row>
    <row r="65" spans="2:6" ht="12.85" customHeight="1" x14ac:dyDescent="0.3">
      <c r="B65" s="68" t="s">
        <v>65</v>
      </c>
      <c r="C65" s="91"/>
      <c r="D65" s="91"/>
      <c r="E65" s="67"/>
      <c r="F65" s="63">
        <f>SUM(F62:F64)</f>
        <v>2769.5808258090001</v>
      </c>
    </row>
    <row r="67" spans="2:6" ht="12.85" customHeight="1" x14ac:dyDescent="0.3">
      <c r="B67" s="68" t="s">
        <v>290</v>
      </c>
      <c r="C67" s="69"/>
      <c r="D67" s="69"/>
      <c r="E67" s="106" t="s">
        <v>4</v>
      </c>
      <c r="F67" s="96" t="s">
        <v>59</v>
      </c>
    </row>
    <row r="68" spans="2:6" ht="12.85" customHeight="1" x14ac:dyDescent="0.3">
      <c r="B68" s="68" t="s">
        <v>291</v>
      </c>
      <c r="C68" s="91"/>
      <c r="D68" s="91"/>
      <c r="E68" s="255">
        <f>'Condições Gerais'!B40</f>
        <v>0</v>
      </c>
      <c r="F68" s="256">
        <f>E68*F65</f>
        <v>0</v>
      </c>
    </row>
    <row r="70" spans="2:6" ht="12.85" customHeight="1" x14ac:dyDescent="0.3">
      <c r="B70" s="68" t="s">
        <v>278</v>
      </c>
      <c r="C70" s="69"/>
      <c r="D70" s="69"/>
      <c r="E70" s="257"/>
      <c r="F70" s="96" t="s">
        <v>59</v>
      </c>
    </row>
    <row r="71" spans="2:6" ht="12.85" customHeight="1" x14ac:dyDescent="0.3">
      <c r="B71" s="68" t="s">
        <v>279</v>
      </c>
      <c r="C71" s="91"/>
      <c r="D71" s="91"/>
      <c r="E71" s="258"/>
      <c r="F71" s="256">
        <f>F65+F68</f>
        <v>2769.5808258090001</v>
      </c>
    </row>
    <row r="73" spans="2:6" ht="12.85" customHeight="1" x14ac:dyDescent="0.3">
      <c r="B73" s="46" t="s">
        <v>280</v>
      </c>
      <c r="C73" s="47"/>
      <c r="D73" s="48"/>
      <c r="E73" s="106" t="s">
        <v>4</v>
      </c>
      <c r="F73" s="96" t="s">
        <v>39</v>
      </c>
    </row>
    <row r="74" spans="2:6" ht="12.85" customHeight="1" x14ac:dyDescent="0.3">
      <c r="B74" s="28"/>
      <c r="C74" s="3">
        <v>1</v>
      </c>
      <c r="D74" s="24" t="str">
        <f>'Condições Gerais'!A33</f>
        <v>PIS</v>
      </c>
      <c r="E74" s="25">
        <f>'Condições Gerais'!B33</f>
        <v>0</v>
      </c>
      <c r="F74" s="26">
        <f t="shared" ref="F74:F79" si="2">E74*F$83</f>
        <v>0</v>
      </c>
    </row>
    <row r="75" spans="2:6" ht="12.85" customHeight="1" x14ac:dyDescent="0.3">
      <c r="B75" s="29"/>
      <c r="C75" s="3">
        <v>2</v>
      </c>
      <c r="D75" s="24" t="str">
        <f>'Condições Gerais'!A34</f>
        <v>COFINS</v>
      </c>
      <c r="E75" s="25">
        <f>'Condições Gerais'!B34</f>
        <v>0</v>
      </c>
      <c r="F75" s="26">
        <f t="shared" si="2"/>
        <v>0</v>
      </c>
    </row>
    <row r="76" spans="2:6" ht="12.85" customHeight="1" x14ac:dyDescent="0.3">
      <c r="B76" s="29"/>
      <c r="C76" s="3">
        <v>3</v>
      </c>
      <c r="D76" s="24" t="str">
        <f>'Condições Gerais'!A35</f>
        <v xml:space="preserve">ISS </v>
      </c>
      <c r="E76" s="25">
        <f>'Condições Gerais'!B35</f>
        <v>0</v>
      </c>
      <c r="F76" s="26">
        <f t="shared" si="2"/>
        <v>0</v>
      </c>
    </row>
    <row r="77" spans="2:6" ht="12.85" customHeight="1" x14ac:dyDescent="0.3">
      <c r="B77" s="29"/>
      <c r="C77" s="3">
        <v>4</v>
      </c>
      <c r="D77" s="24" t="str">
        <f>'Condições Gerais'!A36</f>
        <v xml:space="preserve"> </v>
      </c>
      <c r="E77" s="25">
        <f>'Condições Gerais'!B36</f>
        <v>0</v>
      </c>
      <c r="F77" s="26">
        <f t="shared" si="2"/>
        <v>0</v>
      </c>
    </row>
    <row r="78" spans="2:6" ht="12.85" customHeight="1" x14ac:dyDescent="0.3">
      <c r="B78" s="30"/>
      <c r="C78" s="3">
        <v>5</v>
      </c>
      <c r="D78" s="24" t="str">
        <f>'Condições Gerais'!A37</f>
        <v xml:space="preserve"> </v>
      </c>
      <c r="E78" s="25">
        <f>'Condições Gerais'!B37</f>
        <v>0</v>
      </c>
      <c r="F78" s="26">
        <f t="shared" si="2"/>
        <v>0</v>
      </c>
    </row>
    <row r="79" spans="2:6" ht="12.85" customHeight="1" x14ac:dyDescent="0.3">
      <c r="B79" s="49" t="s">
        <v>35</v>
      </c>
      <c r="C79" s="50"/>
      <c r="D79" s="51"/>
      <c r="E79" s="27">
        <f>SUM(E74:E78)</f>
        <v>0</v>
      </c>
      <c r="F79" s="32">
        <f t="shared" si="2"/>
        <v>0</v>
      </c>
    </row>
    <row r="81" spans="2:6" ht="12.85" customHeight="1" x14ac:dyDescent="0.3">
      <c r="B81" s="46" t="s">
        <v>281</v>
      </c>
      <c r="C81" s="47"/>
      <c r="D81" s="48"/>
      <c r="E81" s="106" t="s">
        <v>4</v>
      </c>
      <c r="F81" s="96" t="s">
        <v>39</v>
      </c>
    </row>
    <row r="82" spans="2:6" s="107" customFormat="1" ht="12.85" customHeight="1" x14ac:dyDescent="0.3">
      <c r="B82" s="72" t="s">
        <v>282</v>
      </c>
      <c r="C82" s="73"/>
      <c r="D82" s="74"/>
      <c r="E82" s="75">
        <f>1-E79</f>
        <v>1</v>
      </c>
      <c r="F82" s="155" t="s">
        <v>42</v>
      </c>
    </row>
    <row r="83" spans="2:6" s="107" customFormat="1" ht="12.85" customHeight="1" x14ac:dyDescent="0.3">
      <c r="B83" s="72" t="s">
        <v>126</v>
      </c>
      <c r="C83" s="73"/>
      <c r="D83" s="74"/>
      <c r="E83" s="75">
        <v>1</v>
      </c>
      <c r="F83" s="76">
        <f>F71/E82</f>
        <v>2769.5808258090001</v>
      </c>
    </row>
    <row r="84" spans="2:6" s="107" customFormat="1" ht="12.85" customHeight="1" x14ac:dyDescent="0.3">
      <c r="B84" s="77" t="s">
        <v>283</v>
      </c>
      <c r="C84" s="78"/>
      <c r="D84" s="79"/>
      <c r="E84" s="80"/>
      <c r="F84" s="81"/>
    </row>
    <row r="86" spans="2:6" s="107" customFormat="1" ht="25.5" customHeight="1" x14ac:dyDescent="0.3">
      <c r="B86" s="72" t="s">
        <v>285</v>
      </c>
      <c r="C86" s="73"/>
      <c r="D86" s="74"/>
      <c r="E86" s="2" t="s">
        <v>61</v>
      </c>
      <c r="F86" s="71" t="s">
        <v>37</v>
      </c>
    </row>
    <row r="87" spans="2:6" ht="12.85" customHeight="1" x14ac:dyDescent="0.3">
      <c r="B87" s="77"/>
      <c r="C87" s="78"/>
      <c r="D87" s="79"/>
      <c r="E87" s="160">
        <v>2</v>
      </c>
      <c r="F87" s="71">
        <f>F83*E87</f>
        <v>5539.1616516180002</v>
      </c>
    </row>
    <row r="89" spans="2:6" s="107" customFormat="1" ht="25.5" customHeight="1" x14ac:dyDescent="0.3">
      <c r="B89" s="72" t="s">
        <v>284</v>
      </c>
      <c r="C89" s="73"/>
      <c r="D89" s="74"/>
      <c r="E89" s="2" t="s">
        <v>36</v>
      </c>
      <c r="F89" s="71" t="s">
        <v>60</v>
      </c>
    </row>
    <row r="90" spans="2:6" ht="12.85" customHeight="1" x14ac:dyDescent="0.3">
      <c r="B90" s="77"/>
      <c r="C90" s="78"/>
      <c r="D90" s="79"/>
      <c r="E90" s="108">
        <f>'Condições Gerais'!B8</f>
        <v>12</v>
      </c>
      <c r="F90" s="71">
        <f>F87*E90</f>
        <v>66469.939819416002</v>
      </c>
    </row>
  </sheetData>
  <sheetProtection algorithmName="SHA-512" hashValue="/BCh/w0wDTY1iN08/aOQGAsO4GtxDXQjJ7hdlcxis5JQPM+ePRluqBaPJAruXKefUdu1TRmloShQ4A0tx70RSw==" saltValue="KLpe8GcmvlTMpDkhbxG7kg==" spinCount="100000" sheet="1" objects="1" scenarios="1" selectLockedCells="1" selectUnlockedCells="1"/>
  <mergeCells count="6">
    <mergeCell ref="B41:B42"/>
    <mergeCell ref="B1:F1"/>
    <mergeCell ref="B3:F3"/>
    <mergeCell ref="B21:B29"/>
    <mergeCell ref="B30:B38"/>
    <mergeCell ref="B39:B40"/>
  </mergeCells>
  <printOptions horizontalCentered="1"/>
  <pageMargins left="0.98425196850393704" right="0.39370078740157483" top="0.39370078740157483" bottom="0.39370078740157483" header="0.31496062992125984" footer="0.31496062992125984"/>
  <pageSetup paperSize="9" scale="6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J90"/>
  <sheetViews>
    <sheetView showGridLines="0" topLeftCell="A16" workbookViewId="0">
      <selection activeCell="B6" sqref="B6"/>
    </sheetView>
  </sheetViews>
  <sheetFormatPr defaultColWidth="9.09765625" defaultRowHeight="12.85" customHeight="1" x14ac:dyDescent="0.3"/>
  <cols>
    <col min="1" max="1" width="2.09765625" style="61" customWidth="1"/>
    <col min="2" max="2" width="10.3984375" style="61" customWidth="1"/>
    <col min="3" max="3" width="5.09765625" style="61" customWidth="1"/>
    <col min="4" max="4" width="39.69921875" style="61" customWidth="1"/>
    <col min="5" max="5" width="14.69921875" style="61" customWidth="1"/>
    <col min="6" max="6" width="16.09765625" style="62" customWidth="1"/>
    <col min="7" max="7" width="14.69921875" style="61" customWidth="1"/>
    <col min="8" max="8" width="9.09765625" style="61"/>
    <col min="9" max="9" width="10.296875" style="61" bestFit="1" customWidth="1"/>
    <col min="10" max="16384" width="9.09765625" style="61"/>
  </cols>
  <sheetData>
    <row r="1" spans="2:7" ht="12.85" customHeight="1" x14ac:dyDescent="0.3">
      <c r="B1" s="416" t="str">
        <f>'Condições Gerais'!A1</f>
        <v>PREFEITURA DE BELO HORIZONTE</v>
      </c>
      <c r="C1" s="416"/>
      <c r="D1" s="416"/>
      <c r="E1" s="416"/>
      <c r="F1" s="416"/>
    </row>
    <row r="3" spans="2:7" ht="12.85" customHeight="1" x14ac:dyDescent="0.3">
      <c r="B3" s="416" t="s">
        <v>0</v>
      </c>
      <c r="C3" s="416"/>
      <c r="D3" s="416"/>
      <c r="E3" s="416"/>
      <c r="F3" s="416"/>
    </row>
    <row r="5" spans="2:7" ht="12.85" customHeight="1" x14ac:dyDescent="0.3">
      <c r="B5" s="68" t="s">
        <v>139</v>
      </c>
      <c r="C5" s="69"/>
      <c r="D5" s="70"/>
      <c r="E5" s="71" t="s">
        <v>43</v>
      </c>
      <c r="F5" s="71" t="s">
        <v>62</v>
      </c>
    </row>
    <row r="6" spans="2:7" ht="12.85" customHeight="1" x14ac:dyDescent="0.3">
      <c r="B6" s="328" t="str">
        <f>'Condições Gerais'!R6</f>
        <v>12- Operador de  Telemarketing 125</v>
      </c>
      <c r="C6" s="94"/>
      <c r="D6" s="95"/>
      <c r="E6" s="158">
        <f>'Condições Gerais'!R17</f>
        <v>125</v>
      </c>
      <c r="F6" s="159">
        <f>'Condições Gerais'!R18</f>
        <v>9.7454999999999998</v>
      </c>
    </row>
    <row r="8" spans="2:7" ht="12.85" customHeight="1" x14ac:dyDescent="0.3">
      <c r="B8" s="236" t="s">
        <v>64</v>
      </c>
      <c r="C8" s="47"/>
      <c r="D8" s="47"/>
      <c r="E8" s="164" t="s">
        <v>165</v>
      </c>
      <c r="F8" s="96" t="s">
        <v>59</v>
      </c>
    </row>
    <row r="9" spans="2:7" ht="12.85" customHeight="1" x14ac:dyDescent="0.3">
      <c r="B9" s="97"/>
      <c r="C9" s="3">
        <v>1</v>
      </c>
      <c r="D9" s="41" t="s">
        <v>28</v>
      </c>
      <c r="E9" s="45"/>
      <c r="F9" s="4">
        <f>'Condições Gerais'!R9</f>
        <v>1218.1875</v>
      </c>
    </row>
    <row r="10" spans="2:7" ht="12.85" customHeight="1" x14ac:dyDescent="0.3">
      <c r="B10" s="98"/>
      <c r="C10" s="3">
        <v>2</v>
      </c>
      <c r="D10" s="41" t="s">
        <v>48</v>
      </c>
      <c r="E10" s="45"/>
      <c r="F10" s="4">
        <f>'Condições Gerais'!R10</f>
        <v>0</v>
      </c>
    </row>
    <row r="11" spans="2:7" ht="12.85" customHeight="1" x14ac:dyDescent="0.3">
      <c r="B11" s="98"/>
      <c r="C11" s="3">
        <v>3</v>
      </c>
      <c r="D11" s="41" t="s">
        <v>49</v>
      </c>
      <c r="E11" s="45"/>
      <c r="F11" s="4">
        <f>'Condições Gerais'!R12</f>
        <v>0</v>
      </c>
    </row>
    <row r="12" spans="2:7" ht="12.85" customHeight="1" x14ac:dyDescent="0.3">
      <c r="B12" s="98"/>
      <c r="C12" s="3">
        <v>4</v>
      </c>
      <c r="D12" s="41" t="s">
        <v>31</v>
      </c>
      <c r="E12" s="163">
        <f>'Condições Gerais'!Q20</f>
        <v>0</v>
      </c>
      <c r="F12" s="4">
        <f>'Condições Gerais'!R21</f>
        <v>0</v>
      </c>
      <c r="G12" s="99"/>
    </row>
    <row r="13" spans="2:7" ht="12.85" customHeight="1" x14ac:dyDescent="0.3">
      <c r="B13" s="98"/>
      <c r="C13" s="3">
        <v>5</v>
      </c>
      <c r="D13" s="41" t="s">
        <v>123</v>
      </c>
      <c r="E13" s="163">
        <f>'Condições Gerais'!Q24</f>
        <v>0</v>
      </c>
      <c r="F13" s="4">
        <f>'Condições Gerais'!R25</f>
        <v>0</v>
      </c>
    </row>
    <row r="14" spans="2:7" ht="12.85" customHeight="1" x14ac:dyDescent="0.3">
      <c r="B14" s="98"/>
      <c r="C14" s="3">
        <v>6</v>
      </c>
      <c r="D14" s="41" t="s">
        <v>241</v>
      </c>
      <c r="E14" s="163">
        <f>'Condições Gerais'!Q28</f>
        <v>0</v>
      </c>
      <c r="F14" s="4">
        <f>'Condições Gerais'!R29</f>
        <v>0</v>
      </c>
    </row>
    <row r="15" spans="2:7" ht="12.85" customHeight="1" x14ac:dyDescent="0.3">
      <c r="B15" s="98"/>
      <c r="C15" s="3">
        <v>7</v>
      </c>
      <c r="D15" s="41" t="s">
        <v>29</v>
      </c>
      <c r="E15" s="163">
        <f>'Condições Gerais'!Q30</f>
        <v>0</v>
      </c>
      <c r="F15" s="4">
        <f>'Condições Gerais'!R31</f>
        <v>0</v>
      </c>
    </row>
    <row r="16" spans="2:7" ht="12.85" customHeight="1" x14ac:dyDescent="0.3">
      <c r="B16" s="98"/>
      <c r="C16" s="3">
        <v>8</v>
      </c>
      <c r="D16" s="238" t="s">
        <v>252</v>
      </c>
      <c r="E16" s="163">
        <f>'Condições Gerais'!Q26</f>
        <v>0</v>
      </c>
      <c r="F16" s="4">
        <f>'Condições Gerais'!R27</f>
        <v>0</v>
      </c>
    </row>
    <row r="17" spans="2:6" ht="12.85" customHeight="1" x14ac:dyDescent="0.3">
      <c r="B17" s="100"/>
      <c r="C17" s="22">
        <v>9</v>
      </c>
      <c r="D17" s="41" t="s">
        <v>47</v>
      </c>
      <c r="E17" s="45"/>
      <c r="F17" s="4">
        <f>(F12+F13+F14+F15+F16)/24*6</f>
        <v>0</v>
      </c>
    </row>
    <row r="18" spans="2:6" ht="12.85" customHeight="1" x14ac:dyDescent="0.3">
      <c r="B18" s="237" t="s">
        <v>114</v>
      </c>
      <c r="C18" s="47"/>
      <c r="D18" s="47"/>
      <c r="E18" s="48"/>
      <c r="F18" s="33">
        <f>SUM(F9:F17)</f>
        <v>1218.1875</v>
      </c>
    </row>
    <row r="20" spans="2:6" ht="12.85" customHeight="1" x14ac:dyDescent="0.3">
      <c r="B20" s="46" t="s">
        <v>63</v>
      </c>
      <c r="C20" s="47"/>
      <c r="D20" s="48"/>
      <c r="E20" s="101" t="s">
        <v>4</v>
      </c>
      <c r="F20" s="96" t="s">
        <v>59</v>
      </c>
    </row>
    <row r="21" spans="2:6" ht="12.85" customHeight="1" x14ac:dyDescent="0.3">
      <c r="B21" s="420" t="s">
        <v>3</v>
      </c>
      <c r="C21" s="5">
        <v>1</v>
      </c>
      <c r="D21" s="37" t="str">
        <f>'Condições Gerais'!A23</f>
        <v>INSS</v>
      </c>
      <c r="E21" s="6">
        <f>'Condições Gerais'!B23</f>
        <v>0.2</v>
      </c>
      <c r="F21" s="7">
        <f>E21*$F$18</f>
        <v>243.63750000000002</v>
      </c>
    </row>
    <row r="22" spans="2:6" ht="12.85" customHeight="1" x14ac:dyDescent="0.3">
      <c r="B22" s="421"/>
      <c r="C22" s="5">
        <v>2</v>
      </c>
      <c r="D22" s="37" t="str">
        <f>'Condições Gerais'!A24</f>
        <v>SESI ou SESC</v>
      </c>
      <c r="E22" s="6">
        <f>'Condições Gerais'!B24</f>
        <v>0</v>
      </c>
      <c r="F22" s="7">
        <f t="shared" ref="F22:F28" si="0">E22*$F$18</f>
        <v>0</v>
      </c>
    </row>
    <row r="23" spans="2:6" ht="12.85" customHeight="1" x14ac:dyDescent="0.3">
      <c r="B23" s="421"/>
      <c r="C23" s="5">
        <v>3</v>
      </c>
      <c r="D23" s="37" t="str">
        <f>'Condições Gerais'!A25</f>
        <v>SENAI ou SENAC</v>
      </c>
      <c r="E23" s="6">
        <f>'Condições Gerais'!B25</f>
        <v>0</v>
      </c>
      <c r="F23" s="7">
        <f t="shared" si="0"/>
        <v>0</v>
      </c>
    </row>
    <row r="24" spans="2:6" ht="12.85" customHeight="1" x14ac:dyDescent="0.3">
      <c r="B24" s="421"/>
      <c r="C24" s="5">
        <v>4</v>
      </c>
      <c r="D24" s="37" t="str">
        <f>'Condições Gerais'!A26</f>
        <v>INCRA</v>
      </c>
      <c r="E24" s="6">
        <f>'Condições Gerais'!B26</f>
        <v>0</v>
      </c>
      <c r="F24" s="7">
        <f t="shared" si="0"/>
        <v>0</v>
      </c>
    </row>
    <row r="25" spans="2:6" ht="12.85" customHeight="1" x14ac:dyDescent="0.3">
      <c r="B25" s="421"/>
      <c r="C25" s="5">
        <v>5</v>
      </c>
      <c r="D25" s="37" t="str">
        <f>'Condições Gerais'!A27</f>
        <v>Salário educação</v>
      </c>
      <c r="E25" s="6">
        <f>'Condições Gerais'!B27</f>
        <v>2.5000000000000001E-2</v>
      </c>
      <c r="F25" s="7">
        <f t="shared" si="0"/>
        <v>30.454687500000002</v>
      </c>
    </row>
    <row r="26" spans="2:6" ht="12.85" customHeight="1" x14ac:dyDescent="0.3">
      <c r="B26" s="421"/>
      <c r="C26" s="5">
        <v>6</v>
      </c>
      <c r="D26" s="37" t="str">
        <f>'Condições Gerais'!A28</f>
        <v>FGTS</v>
      </c>
      <c r="E26" s="6">
        <f>'Condições Gerais'!B28</f>
        <v>0.08</v>
      </c>
      <c r="F26" s="7">
        <f t="shared" si="0"/>
        <v>97.454999999999998</v>
      </c>
    </row>
    <row r="27" spans="2:6" ht="12.85" customHeight="1" x14ac:dyDescent="0.3">
      <c r="B27" s="421"/>
      <c r="C27" s="5">
        <v>7</v>
      </c>
      <c r="D27" s="37" t="str">
        <f>'Condições Gerais'!A29</f>
        <v>Seguro acidente do trabalho</v>
      </c>
      <c r="E27" s="6">
        <f>'Condições Gerais'!B29</f>
        <v>0</v>
      </c>
      <c r="F27" s="7">
        <f t="shared" si="0"/>
        <v>0</v>
      </c>
    </row>
    <row r="28" spans="2:6" ht="12.85" customHeight="1" x14ac:dyDescent="0.3">
      <c r="B28" s="421"/>
      <c r="C28" s="5">
        <v>8</v>
      </c>
      <c r="D28" s="37" t="str">
        <f>'Condições Gerais'!A30</f>
        <v>SEBRAE</v>
      </c>
      <c r="E28" s="6">
        <f>'Condições Gerais'!B30</f>
        <v>0</v>
      </c>
      <c r="F28" s="7">
        <f t="shared" si="0"/>
        <v>0</v>
      </c>
    </row>
    <row r="29" spans="2:6" ht="12.85" customHeight="1" x14ac:dyDescent="0.3">
      <c r="B29" s="422"/>
      <c r="C29" s="8" t="s">
        <v>13</v>
      </c>
      <c r="D29" s="8"/>
      <c r="E29" s="9">
        <f>SUM(E21:E28)</f>
        <v>0.30499999999999999</v>
      </c>
      <c r="F29" s="10">
        <f>SUM(F21:F28)</f>
        <v>371.54718750000001</v>
      </c>
    </row>
    <row r="30" spans="2:6" ht="12.85" customHeight="1" x14ac:dyDescent="0.3">
      <c r="B30" s="417" t="s">
        <v>14</v>
      </c>
      <c r="C30" s="316">
        <v>9</v>
      </c>
      <c r="D30" s="37" t="str">
        <f>'Condições Gerais'!A12</f>
        <v xml:space="preserve">Férias </v>
      </c>
      <c r="E30" s="6">
        <f>'Condições Gerais'!B12</f>
        <v>0.12037037037037036</v>
      </c>
      <c r="F30" s="7">
        <f>E30*$F$18</f>
        <v>146.63368055555554</v>
      </c>
    </row>
    <row r="31" spans="2:6" ht="12.85" customHeight="1" x14ac:dyDescent="0.3">
      <c r="B31" s="417"/>
      <c r="C31" s="316">
        <v>10</v>
      </c>
      <c r="D31" s="37" t="str">
        <f>'Condições Gerais'!A13</f>
        <v>Auxílio doença</v>
      </c>
      <c r="E31" s="6">
        <f>'Condições Gerais'!B13</f>
        <v>1.6555555555555556E-2</v>
      </c>
      <c r="F31" s="7">
        <f t="shared" ref="F31:F41" si="1">E31*$F$18</f>
        <v>20.167770833333336</v>
      </c>
    </row>
    <row r="32" spans="2:6" ht="12.85" customHeight="1" x14ac:dyDescent="0.3">
      <c r="B32" s="417"/>
      <c r="C32" s="316">
        <v>11</v>
      </c>
      <c r="D32" s="37" t="str">
        <f>'Condições Gerais'!A14</f>
        <v>Licença maternidade</v>
      </c>
      <c r="E32" s="6">
        <f>'Condições Gerais'!B14</f>
        <v>5.5239999999999994E-3</v>
      </c>
      <c r="F32" s="7">
        <f t="shared" si="1"/>
        <v>6.7292677499999991</v>
      </c>
    </row>
    <row r="33" spans="2:10" ht="12.85" customHeight="1" x14ac:dyDescent="0.3">
      <c r="B33" s="417"/>
      <c r="C33" s="316">
        <v>12</v>
      </c>
      <c r="D33" s="37" t="str">
        <f>'Condições Gerais'!A15</f>
        <v>Licença paternidade</v>
      </c>
      <c r="E33" s="6">
        <f>'Condições Gerais'!B15</f>
        <v>2.0833333333333332E-4</v>
      </c>
      <c r="F33" s="7">
        <f t="shared" si="1"/>
        <v>0.2537890625</v>
      </c>
    </row>
    <row r="34" spans="2:10" ht="12.85" customHeight="1" x14ac:dyDescent="0.3">
      <c r="B34" s="417"/>
      <c r="C34" s="316">
        <v>13</v>
      </c>
      <c r="D34" s="37" t="str">
        <f>'Condições Gerais'!A16</f>
        <v>Faltas legais</v>
      </c>
      <c r="E34" s="6">
        <f>'Condições Gerais'!B16</f>
        <v>8.2222222222222228E-3</v>
      </c>
      <c r="F34" s="7">
        <f t="shared" si="1"/>
        <v>10.016208333333333</v>
      </c>
    </row>
    <row r="35" spans="2:10" ht="12.85" customHeight="1" x14ac:dyDescent="0.3">
      <c r="B35" s="417"/>
      <c r="C35" s="316">
        <v>14</v>
      </c>
      <c r="D35" s="37" t="str">
        <f>'Condições Gerais'!A17</f>
        <v>Acidente de trabalho</v>
      </c>
      <c r="E35" s="6">
        <f>'Condições Gerais'!B17</f>
        <v>3.2499999999999999E-4</v>
      </c>
      <c r="F35" s="7">
        <f t="shared" si="1"/>
        <v>0.3959109375</v>
      </c>
    </row>
    <row r="36" spans="2:10" ht="12.85" customHeight="1" x14ac:dyDescent="0.3">
      <c r="B36" s="417"/>
      <c r="C36" s="316">
        <v>15</v>
      </c>
      <c r="D36" s="37" t="str">
        <f>'Condições Gerais'!A18</f>
        <v>Aviso Prévio</v>
      </c>
      <c r="E36" s="6">
        <f>'Condições Gerais'!B18</f>
        <v>1.9444444444444445E-2</v>
      </c>
      <c r="F36" s="7">
        <f t="shared" si="1"/>
        <v>23.686979166666667</v>
      </c>
    </row>
    <row r="37" spans="2:10" ht="12.85" customHeight="1" x14ac:dyDescent="0.3">
      <c r="B37" s="417"/>
      <c r="C37" s="316">
        <v>16</v>
      </c>
      <c r="D37" s="37" t="str">
        <f>'Condições Gerais'!A19</f>
        <v>13º Salário</v>
      </c>
      <c r="E37" s="6">
        <f>'Condições Gerais'!B19</f>
        <v>9.0277777777777776E-2</v>
      </c>
      <c r="F37" s="7">
        <f t="shared" si="1"/>
        <v>109.97526041666667</v>
      </c>
    </row>
    <row r="38" spans="2:10" ht="12.85" customHeight="1" x14ac:dyDescent="0.3">
      <c r="B38" s="417"/>
      <c r="C38" s="11" t="s">
        <v>22</v>
      </c>
      <c r="D38" s="11"/>
      <c r="E38" s="12">
        <f>SUM(E30:E37)</f>
        <v>0.26092770370370372</v>
      </c>
      <c r="F38" s="13">
        <f>SUM(F30:F37)</f>
        <v>317.85886705555555</v>
      </c>
    </row>
    <row r="39" spans="2:10" ht="12.85" customHeight="1" x14ac:dyDescent="0.3">
      <c r="B39" s="418" t="s">
        <v>23</v>
      </c>
      <c r="C39" s="317">
        <v>17</v>
      </c>
      <c r="D39" s="38" t="str">
        <f>'Condições Gerais'!A20</f>
        <v>Indenizações  - rescisões s/ justa causa</v>
      </c>
      <c r="E39" s="14">
        <f>'Condições Gerais'!B20</f>
        <v>3.8199999999999998E-2</v>
      </c>
      <c r="F39" s="7">
        <f t="shared" si="1"/>
        <v>46.534762499999999</v>
      </c>
    </row>
    <row r="40" spans="2:10" ht="12.85" customHeight="1" x14ac:dyDescent="0.3">
      <c r="B40" s="418"/>
      <c r="C40" s="15" t="s">
        <v>24</v>
      </c>
      <c r="D40" s="15"/>
      <c r="E40" s="16">
        <f>SUM(E39)</f>
        <v>3.8199999999999998E-2</v>
      </c>
      <c r="F40" s="17">
        <f>SUM(F39)</f>
        <v>46.534762499999999</v>
      </c>
    </row>
    <row r="41" spans="2:10" s="1" customFormat="1" ht="25.5" customHeight="1" x14ac:dyDescent="0.3">
      <c r="B41" s="419" t="s">
        <v>34</v>
      </c>
      <c r="C41" s="34">
        <v>18</v>
      </c>
      <c r="D41" s="18" t="s">
        <v>38</v>
      </c>
      <c r="E41" s="35">
        <f>E29*E38</f>
        <v>7.9582949629629626E-2</v>
      </c>
      <c r="F41" s="36">
        <f t="shared" si="1"/>
        <v>96.946954451944436</v>
      </c>
      <c r="G41" s="61"/>
      <c r="H41" s="61"/>
      <c r="I41" s="61"/>
      <c r="J41" s="61"/>
    </row>
    <row r="42" spans="2:10" ht="12.85" customHeight="1" x14ac:dyDescent="0.3">
      <c r="B42" s="419"/>
      <c r="C42" s="19" t="s">
        <v>25</v>
      </c>
      <c r="D42" s="19"/>
      <c r="E42" s="20">
        <f>SUM(E41)</f>
        <v>7.9582949629629626E-2</v>
      </c>
      <c r="F42" s="21">
        <f>SUM(F41)</f>
        <v>96.946954451944436</v>
      </c>
    </row>
    <row r="43" spans="2:10" ht="12.85" customHeight="1" x14ac:dyDescent="0.3">
      <c r="B43" s="49" t="s">
        <v>115</v>
      </c>
      <c r="C43" s="50"/>
      <c r="D43" s="51"/>
      <c r="E43" s="20">
        <f>E29+E38+E40+E42</f>
        <v>0.68371065333333336</v>
      </c>
      <c r="F43" s="21">
        <f>F29+F38+F40+F42</f>
        <v>832.88777150749991</v>
      </c>
    </row>
    <row r="45" spans="2:10" ht="37.950000000000003" customHeight="1" x14ac:dyDescent="0.3">
      <c r="B45" s="102" t="s">
        <v>143</v>
      </c>
      <c r="C45" s="103"/>
      <c r="D45" s="103"/>
      <c r="E45" s="104" t="s">
        <v>119</v>
      </c>
      <c r="F45" s="96" t="s">
        <v>59</v>
      </c>
    </row>
    <row r="46" spans="2:10" ht="12.85" customHeight="1" x14ac:dyDescent="0.3">
      <c r="B46" s="97"/>
      <c r="C46" s="22">
        <v>1</v>
      </c>
      <c r="D46" s="52" t="s">
        <v>141</v>
      </c>
      <c r="E46" s="64">
        <f>(F9*0.06)</f>
        <v>73.091250000000002</v>
      </c>
      <c r="F46" s="23">
        <f>IF(('Condições Gerais'!R33-E46)&lt;0,0,'Condições Gerais'!R33-E46)</f>
        <v>322.90875</v>
      </c>
      <c r="G46" s="325"/>
    </row>
    <row r="47" spans="2:10" ht="12.85" customHeight="1" x14ac:dyDescent="0.3">
      <c r="B47" s="98"/>
      <c r="C47" s="22">
        <v>2</v>
      </c>
      <c r="D47" s="65" t="s">
        <v>125</v>
      </c>
      <c r="E47" s="64">
        <f>'Condições Gerais'!R36*'Condições Gerais'!E34</f>
        <v>0</v>
      </c>
      <c r="F47" s="23">
        <f>'Condições Gerais'!R36-E47</f>
        <v>0</v>
      </c>
    </row>
    <row r="48" spans="2:10" ht="12.85" customHeight="1" x14ac:dyDescent="0.3">
      <c r="B48" s="98"/>
      <c r="C48" s="22">
        <v>3</v>
      </c>
      <c r="D48" s="66" t="s">
        <v>134</v>
      </c>
      <c r="E48" s="154" t="s">
        <v>42</v>
      </c>
      <c r="F48" s="23">
        <f>'Condições Gerais'!R40</f>
        <v>0</v>
      </c>
    </row>
    <row r="49" spans="2:6" ht="12.85" customHeight="1" x14ac:dyDescent="0.3">
      <c r="B49" s="98"/>
      <c r="C49" s="22">
        <v>4</v>
      </c>
      <c r="D49" s="65" t="str">
        <f>'Condições Gerais'!D22</f>
        <v>INTRAJORNADA (indenizatória)</v>
      </c>
      <c r="E49" s="154" t="s">
        <v>42</v>
      </c>
      <c r="F49" s="23">
        <f>'Condições Gerais'!R23</f>
        <v>0</v>
      </c>
    </row>
    <row r="50" spans="2:6" ht="12.85" customHeight="1" x14ac:dyDescent="0.3">
      <c r="B50" s="98"/>
      <c r="C50" s="22">
        <v>5</v>
      </c>
      <c r="D50" s="65" t="str">
        <f>'Condições Gerais'!D41</f>
        <v xml:space="preserve">Cesta Basica </v>
      </c>
      <c r="E50" s="154" t="s">
        <v>42</v>
      </c>
      <c r="F50" s="23">
        <f>'Condições Gerais'!R42</f>
        <v>0</v>
      </c>
    </row>
    <row r="51" spans="2:6" ht="12.85" customHeight="1" x14ac:dyDescent="0.3">
      <c r="B51" s="98"/>
      <c r="C51" s="22">
        <v>6</v>
      </c>
      <c r="D51" s="65" t="str">
        <f>'Condições Gerais'!D43</f>
        <v>Outros custos ou benefícios da CCT</v>
      </c>
      <c r="E51" s="154" t="s">
        <v>42</v>
      </c>
      <c r="F51" s="23">
        <f>'Condições Gerais'!R44</f>
        <v>0</v>
      </c>
    </row>
    <row r="52" spans="2:6" ht="12.85" customHeight="1" x14ac:dyDescent="0.3">
      <c r="B52" s="98"/>
      <c r="C52" s="22">
        <v>7</v>
      </c>
      <c r="D52" s="65" t="str">
        <f>'Condições Gerais'!D45</f>
        <v>Outros custos ou benefícios da CCT</v>
      </c>
      <c r="E52" s="154" t="s">
        <v>42</v>
      </c>
      <c r="F52" s="23">
        <f>'Condições Gerais'!R46</f>
        <v>0</v>
      </c>
    </row>
    <row r="53" spans="2:6" ht="12.85" customHeight="1" x14ac:dyDescent="0.3">
      <c r="B53" s="99"/>
      <c r="C53" s="22">
        <v>8</v>
      </c>
      <c r="D53" s="65" t="str">
        <f>'Condições Gerais'!D47</f>
        <v>Outros custos ou benefícios da CCT</v>
      </c>
      <c r="E53" s="154" t="s">
        <v>42</v>
      </c>
      <c r="F53" s="23">
        <f>'Condições Gerais'!R48</f>
        <v>0</v>
      </c>
    </row>
    <row r="54" spans="2:6" ht="12.85" customHeight="1" x14ac:dyDescent="0.3">
      <c r="B54" s="99"/>
      <c r="C54" s="22">
        <v>9</v>
      </c>
      <c r="D54" s="65" t="str">
        <f>'Condições Gerais'!D53</f>
        <v>Outros custos ou benefícios da CCT</v>
      </c>
      <c r="E54" s="154" t="s">
        <v>42</v>
      </c>
      <c r="F54" s="23">
        <f>'Condições Gerais'!R50</f>
        <v>0</v>
      </c>
    </row>
    <row r="55" spans="2:6" ht="12.85" customHeight="1" x14ac:dyDescent="0.3">
      <c r="B55" s="99"/>
      <c r="C55" s="22">
        <v>10</v>
      </c>
      <c r="D55" s="65" t="str">
        <f>'Condições Gerais'!D55</f>
        <v>Outros custos ou benefícios da CCT</v>
      </c>
      <c r="E55" s="154" t="s">
        <v>42</v>
      </c>
      <c r="F55" s="23">
        <f>'Condições Gerais'!R52</f>
        <v>0</v>
      </c>
    </row>
    <row r="56" spans="2:6" ht="12.85" customHeight="1" x14ac:dyDescent="0.3">
      <c r="B56" s="99"/>
      <c r="C56" s="22">
        <v>11</v>
      </c>
      <c r="D56" s="65" t="str">
        <f>'Condições Gerais'!D57</f>
        <v>Outros custos ou benefícios da CCT</v>
      </c>
      <c r="E56" s="154" t="s">
        <v>42</v>
      </c>
      <c r="F56" s="23">
        <f>'Condições Gerais'!R54</f>
        <v>0</v>
      </c>
    </row>
    <row r="57" spans="2:6" ht="12.85" customHeight="1" x14ac:dyDescent="0.3">
      <c r="B57" s="99"/>
      <c r="C57" s="22">
        <v>12</v>
      </c>
      <c r="D57" s="65" t="str">
        <f>'Condições Gerais'!D55</f>
        <v>Outros custos ou benefícios da CCT</v>
      </c>
      <c r="E57" s="154" t="s">
        <v>42</v>
      </c>
      <c r="F57" s="23">
        <f>'Condições Gerais'!R56</f>
        <v>0</v>
      </c>
    </row>
    <row r="58" spans="2:6" ht="12.85" customHeight="1" x14ac:dyDescent="0.3">
      <c r="B58" s="99"/>
      <c r="C58" s="22">
        <v>13</v>
      </c>
      <c r="D58" s="65" t="str">
        <f>'Condições Gerais'!D57</f>
        <v>Outros custos ou benefícios da CCT</v>
      </c>
      <c r="E58" s="154" t="s">
        <v>42</v>
      </c>
      <c r="F58" s="23">
        <f>'Condições Gerais'!R58</f>
        <v>0</v>
      </c>
    </row>
    <row r="59" spans="2:6" ht="12.85" customHeight="1" x14ac:dyDescent="0.3">
      <c r="B59" s="49" t="s">
        <v>144</v>
      </c>
      <c r="C59" s="50"/>
      <c r="D59" s="50"/>
      <c r="E59" s="51"/>
      <c r="F59" s="31">
        <f>SUM(F46:F58)</f>
        <v>322.90875</v>
      </c>
    </row>
    <row r="61" spans="2:6" ht="12.85" customHeight="1" x14ac:dyDescent="0.3">
      <c r="B61" s="46" t="s">
        <v>146</v>
      </c>
      <c r="C61" s="47"/>
      <c r="D61" s="47"/>
      <c r="E61" s="105"/>
      <c r="F61" s="96" t="s">
        <v>59</v>
      </c>
    </row>
    <row r="62" spans="2:6" ht="12.85" customHeight="1" x14ac:dyDescent="0.3">
      <c r="B62" s="41" t="s">
        <v>114</v>
      </c>
      <c r="C62" s="42"/>
      <c r="D62" s="42"/>
      <c r="E62" s="105"/>
      <c r="F62" s="39">
        <f>F18</f>
        <v>1218.1875</v>
      </c>
    </row>
    <row r="63" spans="2:6" ht="12.85" customHeight="1" x14ac:dyDescent="0.3">
      <c r="B63" s="43" t="s">
        <v>115</v>
      </c>
      <c r="C63" s="44"/>
      <c r="D63" s="44"/>
      <c r="E63" s="105"/>
      <c r="F63" s="40">
        <f>F43</f>
        <v>832.88777150749991</v>
      </c>
    </row>
    <row r="64" spans="2:6" ht="12.85" customHeight="1" x14ac:dyDescent="0.3">
      <c r="B64" s="43" t="s">
        <v>144</v>
      </c>
      <c r="C64" s="44"/>
      <c r="D64" s="44"/>
      <c r="E64" s="105"/>
      <c r="F64" s="40">
        <f>F59</f>
        <v>322.90875</v>
      </c>
    </row>
    <row r="65" spans="2:6" ht="12.85" customHeight="1" x14ac:dyDescent="0.3">
      <c r="B65" s="68" t="s">
        <v>65</v>
      </c>
      <c r="C65" s="91"/>
      <c r="D65" s="91"/>
      <c r="E65" s="67"/>
      <c r="F65" s="63">
        <f>SUM(F62:F64)</f>
        <v>2373.9840215075001</v>
      </c>
    </row>
    <row r="67" spans="2:6" ht="12.85" customHeight="1" x14ac:dyDescent="0.3">
      <c r="B67" s="68" t="s">
        <v>290</v>
      </c>
      <c r="C67" s="69"/>
      <c r="D67" s="69"/>
      <c r="E67" s="106" t="s">
        <v>4</v>
      </c>
      <c r="F67" s="96" t="s">
        <v>59</v>
      </c>
    </row>
    <row r="68" spans="2:6" ht="12.85" customHeight="1" x14ac:dyDescent="0.3">
      <c r="B68" s="68" t="s">
        <v>291</v>
      </c>
      <c r="C68" s="91"/>
      <c r="D68" s="91"/>
      <c r="E68" s="255">
        <f>'Condições Gerais'!B40</f>
        <v>0</v>
      </c>
      <c r="F68" s="256">
        <f>E68*F65</f>
        <v>0</v>
      </c>
    </row>
    <row r="70" spans="2:6" ht="12.85" customHeight="1" x14ac:dyDescent="0.3">
      <c r="B70" s="68" t="s">
        <v>278</v>
      </c>
      <c r="C70" s="69"/>
      <c r="D70" s="69"/>
      <c r="E70" s="257"/>
      <c r="F70" s="96" t="s">
        <v>59</v>
      </c>
    </row>
    <row r="71" spans="2:6" ht="12.85" customHeight="1" x14ac:dyDescent="0.3">
      <c r="B71" s="68" t="s">
        <v>279</v>
      </c>
      <c r="C71" s="91"/>
      <c r="D71" s="91"/>
      <c r="E71" s="258"/>
      <c r="F71" s="256">
        <f>F65+F68</f>
        <v>2373.9840215075001</v>
      </c>
    </row>
    <row r="73" spans="2:6" ht="12.85" customHeight="1" x14ac:dyDescent="0.3">
      <c r="B73" s="46" t="s">
        <v>280</v>
      </c>
      <c r="C73" s="47"/>
      <c r="D73" s="48"/>
      <c r="E73" s="106" t="s">
        <v>4</v>
      </c>
      <c r="F73" s="96" t="s">
        <v>39</v>
      </c>
    </row>
    <row r="74" spans="2:6" ht="12.85" customHeight="1" x14ac:dyDescent="0.3">
      <c r="B74" s="28"/>
      <c r="C74" s="3">
        <v>1</v>
      </c>
      <c r="D74" s="24" t="str">
        <f>'Condições Gerais'!A33</f>
        <v>PIS</v>
      </c>
      <c r="E74" s="25">
        <f>'Condições Gerais'!B33</f>
        <v>0</v>
      </c>
      <c r="F74" s="26">
        <f t="shared" ref="F74:F79" si="2">E74*F$83</f>
        <v>0</v>
      </c>
    </row>
    <row r="75" spans="2:6" ht="12.85" customHeight="1" x14ac:dyDescent="0.3">
      <c r="B75" s="29"/>
      <c r="C75" s="3">
        <v>2</v>
      </c>
      <c r="D75" s="24" t="str">
        <f>'Condições Gerais'!A34</f>
        <v>COFINS</v>
      </c>
      <c r="E75" s="25">
        <f>'Condições Gerais'!B34</f>
        <v>0</v>
      </c>
      <c r="F75" s="26">
        <f t="shared" si="2"/>
        <v>0</v>
      </c>
    </row>
    <row r="76" spans="2:6" ht="12.85" customHeight="1" x14ac:dyDescent="0.3">
      <c r="B76" s="29"/>
      <c r="C76" s="3">
        <v>3</v>
      </c>
      <c r="D76" s="24" t="str">
        <f>'Condições Gerais'!A35</f>
        <v xml:space="preserve">ISS </v>
      </c>
      <c r="E76" s="25">
        <f>'Condições Gerais'!B35</f>
        <v>0</v>
      </c>
      <c r="F76" s="26">
        <f t="shared" si="2"/>
        <v>0</v>
      </c>
    </row>
    <row r="77" spans="2:6" ht="12.85" customHeight="1" x14ac:dyDescent="0.3">
      <c r="B77" s="29"/>
      <c r="C77" s="3">
        <v>4</v>
      </c>
      <c r="D77" s="24" t="str">
        <f>'Condições Gerais'!A36</f>
        <v xml:space="preserve"> </v>
      </c>
      <c r="E77" s="25">
        <f>'Condições Gerais'!B36</f>
        <v>0</v>
      </c>
      <c r="F77" s="26">
        <f t="shared" si="2"/>
        <v>0</v>
      </c>
    </row>
    <row r="78" spans="2:6" ht="12.85" customHeight="1" x14ac:dyDescent="0.3">
      <c r="B78" s="30"/>
      <c r="C78" s="3">
        <v>5</v>
      </c>
      <c r="D78" s="24" t="str">
        <f>'Condições Gerais'!A37</f>
        <v xml:space="preserve"> </v>
      </c>
      <c r="E78" s="25">
        <f>'Condições Gerais'!B37</f>
        <v>0</v>
      </c>
      <c r="F78" s="26">
        <f t="shared" si="2"/>
        <v>0</v>
      </c>
    </row>
    <row r="79" spans="2:6" ht="12.85" customHeight="1" x14ac:dyDescent="0.3">
      <c r="B79" s="49" t="s">
        <v>35</v>
      </c>
      <c r="C79" s="50"/>
      <c r="D79" s="51"/>
      <c r="E79" s="27">
        <f>SUM(E74:E78)</f>
        <v>0</v>
      </c>
      <c r="F79" s="32">
        <f t="shared" si="2"/>
        <v>0</v>
      </c>
    </row>
    <row r="81" spans="2:6" ht="12.85" customHeight="1" x14ac:dyDescent="0.3">
      <c r="B81" s="46" t="s">
        <v>281</v>
      </c>
      <c r="C81" s="47"/>
      <c r="D81" s="48"/>
      <c r="E81" s="106" t="s">
        <v>4</v>
      </c>
      <c r="F81" s="96" t="s">
        <v>39</v>
      </c>
    </row>
    <row r="82" spans="2:6" s="107" customFormat="1" ht="12.85" customHeight="1" x14ac:dyDescent="0.3">
      <c r="B82" s="72" t="s">
        <v>282</v>
      </c>
      <c r="C82" s="73"/>
      <c r="D82" s="74"/>
      <c r="E82" s="75">
        <f>1-E79</f>
        <v>1</v>
      </c>
      <c r="F82" s="155" t="s">
        <v>42</v>
      </c>
    </row>
    <row r="83" spans="2:6" s="107" customFormat="1" ht="12.85" customHeight="1" x14ac:dyDescent="0.3">
      <c r="B83" s="72" t="s">
        <v>126</v>
      </c>
      <c r="C83" s="73"/>
      <c r="D83" s="74"/>
      <c r="E83" s="75">
        <v>1</v>
      </c>
      <c r="F83" s="76">
        <f>F71/E82</f>
        <v>2373.9840215075001</v>
      </c>
    </row>
    <row r="84" spans="2:6" s="107" customFormat="1" ht="12.85" customHeight="1" x14ac:dyDescent="0.3">
      <c r="B84" s="77" t="s">
        <v>283</v>
      </c>
      <c r="C84" s="78"/>
      <c r="D84" s="79"/>
      <c r="E84" s="80"/>
      <c r="F84" s="81"/>
    </row>
    <row r="86" spans="2:6" s="107" customFormat="1" ht="25.5" customHeight="1" x14ac:dyDescent="0.3">
      <c r="B86" s="72" t="s">
        <v>285</v>
      </c>
      <c r="C86" s="73"/>
      <c r="D86" s="74"/>
      <c r="E86" s="2" t="s">
        <v>61</v>
      </c>
      <c r="F86" s="71" t="s">
        <v>37</v>
      </c>
    </row>
    <row r="87" spans="2:6" ht="12.85" customHeight="1" x14ac:dyDescent="0.3">
      <c r="B87" s="77"/>
      <c r="C87" s="78"/>
      <c r="D87" s="79"/>
      <c r="E87" s="160">
        <v>1</v>
      </c>
      <c r="F87" s="71">
        <f>F83*E87</f>
        <v>2373.9840215075001</v>
      </c>
    </row>
    <row r="89" spans="2:6" s="107" customFormat="1" ht="25.5" customHeight="1" x14ac:dyDescent="0.3">
      <c r="B89" s="72" t="s">
        <v>284</v>
      </c>
      <c r="C89" s="73"/>
      <c r="D89" s="74"/>
      <c r="E89" s="2" t="s">
        <v>36</v>
      </c>
      <c r="F89" s="71" t="s">
        <v>60</v>
      </c>
    </row>
    <row r="90" spans="2:6" ht="12.85" customHeight="1" x14ac:dyDescent="0.3">
      <c r="B90" s="77"/>
      <c r="C90" s="78"/>
      <c r="D90" s="79"/>
      <c r="E90" s="108">
        <f>'Condições Gerais'!B8</f>
        <v>12</v>
      </c>
      <c r="F90" s="71">
        <f>F87*E90</f>
        <v>28487.808258090001</v>
      </c>
    </row>
  </sheetData>
  <sheetProtection algorithmName="SHA-512" hashValue="KH2+6qzH87mKWBg0RBx4ypKU9QaWwIqHIg7CAHJrP1rE1GmFXNT4ZYIX1rWXkTq5WZuKRs8Zvrv3mhdqLRyapQ==" saltValue="3ZH1K/Dv3Y1/AjMQQewjHg==" spinCount="100000" sheet="1" objects="1" scenarios="1" selectLockedCells="1" selectUnlockedCells="1"/>
  <mergeCells count="6">
    <mergeCell ref="B41:B42"/>
    <mergeCell ref="B1:F1"/>
    <mergeCell ref="B3:F3"/>
    <mergeCell ref="B21:B29"/>
    <mergeCell ref="B30:B38"/>
    <mergeCell ref="B39:B40"/>
  </mergeCells>
  <printOptions horizontalCentered="1"/>
  <pageMargins left="0.98425196850393704" right="0.39370078740157483" top="0.39370078740157483" bottom="0.39370078740157483" header="0.31496062992125984" footer="0.31496062992125984"/>
  <pageSetup paperSize="9" scale="6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S97"/>
  <sheetViews>
    <sheetView workbookViewId="0">
      <selection activeCell="B2" sqref="B2:C2"/>
    </sheetView>
  </sheetViews>
  <sheetFormatPr defaultColWidth="9.09765625" defaultRowHeight="12.85" customHeight="1" x14ac:dyDescent="0.2"/>
  <cols>
    <col min="1" max="1" width="32.69921875" style="201" customWidth="1"/>
    <col min="2" max="2" width="5.69921875" style="202" customWidth="1"/>
    <col min="3" max="3" width="12" style="202" customWidth="1"/>
    <col min="4" max="4" width="5.69921875" style="205" customWidth="1"/>
    <col min="5" max="5" width="12" style="203" customWidth="1"/>
    <col min="6" max="6" width="5.69921875" style="206" customWidth="1"/>
    <col min="7" max="7" width="12" style="202" customWidth="1"/>
    <col min="8" max="8" width="5.69921875" style="202" customWidth="1"/>
    <col min="9" max="9" width="12" style="202" customWidth="1"/>
    <col min="10" max="10" width="5.69921875" style="202" customWidth="1"/>
    <col min="11" max="11" width="12" style="202" customWidth="1"/>
    <col min="12" max="12" width="5.69921875" style="202" customWidth="1"/>
    <col min="13" max="13" width="12" style="202" customWidth="1"/>
    <col min="14" max="14" width="5.69921875" style="202" customWidth="1"/>
    <col min="15" max="15" width="12" style="202" customWidth="1"/>
    <col min="16" max="16" width="5.69921875" style="202" customWidth="1"/>
    <col min="17" max="17" width="12" style="202" customWidth="1"/>
    <col min="18" max="18" width="5.69921875" style="202" customWidth="1"/>
    <col min="19" max="19" width="13.59765625" style="202" customWidth="1"/>
    <col min="20" max="20" width="5.69921875" style="202" customWidth="1"/>
    <col min="21" max="21" width="12" style="202" customWidth="1"/>
    <col min="22" max="22" width="5.69921875" style="202" customWidth="1"/>
    <col min="23" max="23" width="12" style="202" customWidth="1"/>
    <col min="24" max="24" width="5.69921875" style="202" customWidth="1"/>
    <col min="25" max="25" width="12" style="202" customWidth="1"/>
    <col min="26" max="26" width="5.69921875" style="202" customWidth="1"/>
    <col min="27" max="27" width="12" style="202" customWidth="1"/>
    <col min="28" max="28" width="5.69921875" style="202" customWidth="1"/>
    <col min="29" max="29" width="12" style="202" customWidth="1"/>
    <col min="30" max="30" width="5.69921875" style="202" customWidth="1"/>
    <col min="31" max="31" width="12" style="202" customWidth="1"/>
    <col min="32" max="32" width="5.69921875" style="202" customWidth="1"/>
    <col min="33" max="33" width="12" style="202" customWidth="1"/>
    <col min="34" max="34" width="5.69921875" style="202" customWidth="1"/>
    <col min="35" max="35" width="12" style="202" customWidth="1"/>
    <col min="36" max="36" width="5.69921875" style="202" customWidth="1"/>
    <col min="37" max="37" width="12" style="202" customWidth="1"/>
    <col min="38" max="38" width="5.69921875" style="202" customWidth="1"/>
    <col min="39" max="39" width="12" style="202" customWidth="1"/>
    <col min="40" max="40" width="5.69921875" style="202" customWidth="1"/>
    <col min="41" max="41" width="12" style="202" customWidth="1"/>
    <col min="42" max="42" width="5.69921875" style="202" customWidth="1"/>
    <col min="43" max="43" width="12" style="202" customWidth="1"/>
    <col min="44" max="44" width="5.8984375" style="205" customWidth="1"/>
    <col min="45" max="45" width="13.3984375" style="202" customWidth="1"/>
    <col min="46" max="16384" width="9.09765625" style="179"/>
  </cols>
  <sheetData>
    <row r="1" spans="1:45" ht="12.85" customHeight="1" x14ac:dyDescent="0.2">
      <c r="A1" s="428" t="s">
        <v>186</v>
      </c>
      <c r="B1" s="424" t="s">
        <v>199</v>
      </c>
      <c r="C1" s="425"/>
      <c r="D1" s="424" t="s">
        <v>200</v>
      </c>
      <c r="E1" s="425"/>
      <c r="F1" s="424" t="s">
        <v>201</v>
      </c>
      <c r="G1" s="425"/>
      <c r="H1" s="424" t="s">
        <v>202</v>
      </c>
      <c r="I1" s="425"/>
      <c r="J1" s="424" t="s">
        <v>203</v>
      </c>
      <c r="K1" s="425"/>
      <c r="L1" s="424" t="s">
        <v>204</v>
      </c>
      <c r="M1" s="425"/>
      <c r="N1" s="424" t="s">
        <v>205</v>
      </c>
      <c r="O1" s="425"/>
      <c r="P1" s="424" t="s">
        <v>206</v>
      </c>
      <c r="Q1" s="425"/>
      <c r="R1" s="424" t="s">
        <v>207</v>
      </c>
      <c r="S1" s="425"/>
      <c r="T1" s="424" t="s">
        <v>208</v>
      </c>
      <c r="U1" s="425"/>
      <c r="V1" s="424" t="s">
        <v>209</v>
      </c>
      <c r="W1" s="425"/>
      <c r="X1" s="424" t="s">
        <v>74</v>
      </c>
      <c r="Y1" s="425"/>
      <c r="Z1" s="424" t="s">
        <v>210</v>
      </c>
      <c r="AA1" s="425"/>
      <c r="AB1" s="424" t="s">
        <v>211</v>
      </c>
      <c r="AC1" s="425"/>
      <c r="AD1" s="424" t="s">
        <v>85</v>
      </c>
      <c r="AE1" s="425"/>
      <c r="AF1" s="424" t="s">
        <v>212</v>
      </c>
      <c r="AG1" s="425"/>
      <c r="AH1" s="424" t="s">
        <v>213</v>
      </c>
      <c r="AI1" s="425"/>
      <c r="AJ1" s="424" t="s">
        <v>214</v>
      </c>
      <c r="AK1" s="425"/>
      <c r="AL1" s="424" t="s">
        <v>215</v>
      </c>
      <c r="AM1" s="425"/>
      <c r="AN1" s="424" t="s">
        <v>216</v>
      </c>
      <c r="AO1" s="425"/>
      <c r="AP1" s="424" t="s">
        <v>217</v>
      </c>
      <c r="AQ1" s="425"/>
      <c r="AR1" s="423" t="s">
        <v>2</v>
      </c>
      <c r="AS1" s="423" t="s">
        <v>191</v>
      </c>
    </row>
    <row r="2" spans="1:45" s="207" customFormat="1" ht="12.85" customHeight="1" x14ac:dyDescent="0.2">
      <c r="A2" s="428"/>
      <c r="B2" s="429" t="str">
        <f>'Condições Gerais'!G6</f>
        <v>01-  Encarregado</v>
      </c>
      <c r="C2" s="430"/>
      <c r="D2" s="431" t="str">
        <f>'Condições Gerais'!H6</f>
        <v>02- Copeira</v>
      </c>
      <c r="E2" s="430"/>
      <c r="F2" s="426" t="str">
        <f>'Condições Gerais'!I6</f>
        <v>03- Recepcionista</v>
      </c>
      <c r="G2" s="427"/>
      <c r="H2" s="426" t="str">
        <f>'Condições Gerais'!J6</f>
        <v>04- ASG</v>
      </c>
      <c r="I2" s="427"/>
      <c r="J2" s="426" t="str">
        <f>'Condições Gerais'!K6</f>
        <v>05- Jardineiro</v>
      </c>
      <c r="K2" s="427"/>
      <c r="L2" s="426" t="str">
        <f>'Condições Gerais'!L6</f>
        <v>06- Técnico de Refrigeração</v>
      </c>
      <c r="M2" s="427"/>
      <c r="N2" s="426" t="str">
        <f>'Condições Gerais'!M6</f>
        <v>07- Meio Oficial</v>
      </c>
      <c r="O2" s="427"/>
      <c r="P2" s="426" t="str">
        <f>'Condições Gerais'!N6</f>
        <v>08- Oficial Bombeiro</v>
      </c>
      <c r="Q2" s="427"/>
      <c r="R2" s="426" t="str">
        <f>'Condições Gerais'!O6</f>
        <v>09- Oficial Pedreiro</v>
      </c>
      <c r="S2" s="427"/>
      <c r="T2" s="426" t="str">
        <f>'Condições Gerais'!P6</f>
        <v>10- Eletricista</v>
      </c>
      <c r="U2" s="427"/>
      <c r="V2" s="426" t="str">
        <f>'Condições Gerais'!Q6</f>
        <v>11- Operador de  Telemarketing 150</v>
      </c>
      <c r="W2" s="427"/>
      <c r="X2" s="426" t="e">
        <f>'Condições Gerais'!#REF!</f>
        <v>#REF!</v>
      </c>
      <c r="Y2" s="427"/>
      <c r="Z2" s="426" t="e">
        <f>'Condições Gerais'!#REF!</f>
        <v>#REF!</v>
      </c>
      <c r="AA2" s="427"/>
      <c r="AB2" s="426" t="e">
        <f>'Condições Gerais'!#REF!</f>
        <v>#REF!</v>
      </c>
      <c r="AC2" s="427"/>
      <c r="AD2" s="426" t="e">
        <f>'Condições Gerais'!#REF!</f>
        <v>#REF!</v>
      </c>
      <c r="AE2" s="427"/>
      <c r="AF2" s="426" t="e">
        <f>'Condições Gerais'!#REF!</f>
        <v>#REF!</v>
      </c>
      <c r="AG2" s="427"/>
      <c r="AH2" s="426" t="e">
        <f>'Condições Gerais'!#REF!</f>
        <v>#REF!</v>
      </c>
      <c r="AI2" s="427"/>
      <c r="AJ2" s="426" t="e">
        <f>'Condições Gerais'!#REF!</f>
        <v>#REF!</v>
      </c>
      <c r="AK2" s="427"/>
      <c r="AL2" s="426" t="e">
        <f>'Condições Gerais'!#REF!</f>
        <v>#REF!</v>
      </c>
      <c r="AM2" s="427"/>
      <c r="AN2" s="426" t="e">
        <f>'Condições Gerais'!#REF!</f>
        <v>#REF!</v>
      </c>
      <c r="AO2" s="427"/>
      <c r="AP2" s="426" t="e">
        <f>'Condições Gerais'!#REF!</f>
        <v>#REF!</v>
      </c>
      <c r="AQ2" s="427"/>
      <c r="AR2" s="423"/>
      <c r="AS2" s="423"/>
    </row>
    <row r="3" spans="1:45" ht="24.85" customHeight="1" x14ac:dyDescent="0.2">
      <c r="A3" s="428"/>
      <c r="B3" s="180" t="s">
        <v>187</v>
      </c>
      <c r="C3" s="181">
        <f>Encarregado!F83</f>
        <v>3626.1702997477337</v>
      </c>
      <c r="D3" s="180" t="s">
        <v>187</v>
      </c>
      <c r="E3" s="181">
        <f>Copeira!F83</f>
        <v>2684.3531723882666</v>
      </c>
      <c r="F3" s="180" t="s">
        <v>187</v>
      </c>
      <c r="G3" s="181">
        <f>Recepcionista!F83</f>
        <v>4051.5013053883995</v>
      </c>
      <c r="H3" s="180" t="s">
        <v>187</v>
      </c>
      <c r="I3" s="181">
        <f>ASG!F83</f>
        <v>2684.3531723882666</v>
      </c>
      <c r="J3" s="180" t="s">
        <v>187</v>
      </c>
      <c r="K3" s="181">
        <f>Jardineiro!F83</f>
        <v>3432.8513093618667</v>
      </c>
      <c r="L3" s="180" t="s">
        <v>187</v>
      </c>
      <c r="M3" s="181">
        <f>'Téc. Refrigeração'!F83</f>
        <v>4456.7930596595997</v>
      </c>
      <c r="N3" s="180" t="s">
        <v>187</v>
      </c>
      <c r="O3" s="181">
        <f>'Meio Oficial'!F83</f>
        <v>2733.7258989626662</v>
      </c>
      <c r="P3" s="180" t="s">
        <v>187</v>
      </c>
      <c r="Q3" s="181">
        <f>Bombeiro!F83</f>
        <v>3433.8699326800001</v>
      </c>
      <c r="R3" s="180" t="s">
        <v>187</v>
      </c>
      <c r="S3" s="181">
        <f>Pedreiro!F83</f>
        <v>3433.8699326800001</v>
      </c>
      <c r="T3" s="180" t="s">
        <v>187</v>
      </c>
      <c r="U3" s="181">
        <f>Eletricista!F83</f>
        <v>3433.8699326800001</v>
      </c>
      <c r="V3" s="180" t="s">
        <v>187</v>
      </c>
      <c r="W3" s="181">
        <f>'Operador de Telemarketing 150'!F83</f>
        <v>2769.5808258090001</v>
      </c>
      <c r="X3" s="180" t="s">
        <v>187</v>
      </c>
      <c r="Y3" s="181" t="e">
        <f>#REF!</f>
        <v>#REF!</v>
      </c>
      <c r="Z3" s="180" t="s">
        <v>187</v>
      </c>
      <c r="AA3" s="181" t="e">
        <f>#REF!</f>
        <v>#REF!</v>
      </c>
      <c r="AB3" s="180" t="s">
        <v>187</v>
      </c>
      <c r="AC3" s="181" t="e">
        <f>#REF!</f>
        <v>#REF!</v>
      </c>
      <c r="AD3" s="180" t="s">
        <v>187</v>
      </c>
      <c r="AE3" s="181" t="e">
        <f>#REF!</f>
        <v>#REF!</v>
      </c>
      <c r="AF3" s="180" t="s">
        <v>187</v>
      </c>
      <c r="AG3" s="181" t="e">
        <f>#REF!</f>
        <v>#REF!</v>
      </c>
      <c r="AH3" s="180" t="s">
        <v>187</v>
      </c>
      <c r="AI3" s="181" t="e">
        <f>#REF!</f>
        <v>#REF!</v>
      </c>
      <c r="AJ3" s="180" t="s">
        <v>187</v>
      </c>
      <c r="AK3" s="181" t="e">
        <f>#REF!</f>
        <v>#REF!</v>
      </c>
      <c r="AL3" s="180" t="s">
        <v>187</v>
      </c>
      <c r="AM3" s="181" t="e">
        <f>#REF!</f>
        <v>#REF!</v>
      </c>
      <c r="AN3" s="180" t="s">
        <v>187</v>
      </c>
      <c r="AO3" s="181" t="e">
        <f>#REF!</f>
        <v>#REF!</v>
      </c>
      <c r="AP3" s="180" t="s">
        <v>187</v>
      </c>
      <c r="AQ3" s="181" t="e">
        <f>#REF!</f>
        <v>#REF!</v>
      </c>
      <c r="AR3" s="423"/>
      <c r="AS3" s="423"/>
    </row>
    <row r="4" spans="1:45" ht="12.85" customHeight="1" x14ac:dyDescent="0.2">
      <c r="A4" s="428"/>
      <c r="B4" s="183" t="s">
        <v>189</v>
      </c>
      <c r="C4" s="182" t="s">
        <v>188</v>
      </c>
      <c r="D4" s="183" t="s">
        <v>189</v>
      </c>
      <c r="E4" s="182" t="s">
        <v>188</v>
      </c>
      <c r="F4" s="183" t="s">
        <v>189</v>
      </c>
      <c r="G4" s="182" t="s">
        <v>188</v>
      </c>
      <c r="H4" s="183" t="s">
        <v>189</v>
      </c>
      <c r="I4" s="182" t="s">
        <v>188</v>
      </c>
      <c r="J4" s="183" t="s">
        <v>189</v>
      </c>
      <c r="K4" s="182" t="s">
        <v>188</v>
      </c>
      <c r="L4" s="183" t="s">
        <v>189</v>
      </c>
      <c r="M4" s="182" t="s">
        <v>188</v>
      </c>
      <c r="N4" s="183" t="s">
        <v>189</v>
      </c>
      <c r="O4" s="182" t="s">
        <v>188</v>
      </c>
      <c r="P4" s="183" t="s">
        <v>189</v>
      </c>
      <c r="Q4" s="182" t="s">
        <v>188</v>
      </c>
      <c r="R4" s="183" t="s">
        <v>189</v>
      </c>
      <c r="S4" s="182" t="s">
        <v>188</v>
      </c>
      <c r="T4" s="183" t="s">
        <v>189</v>
      </c>
      <c r="U4" s="182" t="s">
        <v>188</v>
      </c>
      <c r="V4" s="183" t="s">
        <v>189</v>
      </c>
      <c r="W4" s="182" t="s">
        <v>188</v>
      </c>
      <c r="X4" s="183" t="s">
        <v>189</v>
      </c>
      <c r="Y4" s="182" t="s">
        <v>188</v>
      </c>
      <c r="Z4" s="183" t="s">
        <v>189</v>
      </c>
      <c r="AA4" s="182" t="s">
        <v>188</v>
      </c>
      <c r="AB4" s="183" t="s">
        <v>189</v>
      </c>
      <c r="AC4" s="182" t="s">
        <v>188</v>
      </c>
      <c r="AD4" s="183" t="s">
        <v>189</v>
      </c>
      <c r="AE4" s="182" t="s">
        <v>188</v>
      </c>
      <c r="AF4" s="183" t="s">
        <v>189</v>
      </c>
      <c r="AG4" s="182" t="s">
        <v>188</v>
      </c>
      <c r="AH4" s="183" t="s">
        <v>189</v>
      </c>
      <c r="AI4" s="182" t="s">
        <v>188</v>
      </c>
      <c r="AJ4" s="183" t="s">
        <v>189</v>
      </c>
      <c r="AK4" s="182" t="s">
        <v>188</v>
      </c>
      <c r="AL4" s="183" t="s">
        <v>189</v>
      </c>
      <c r="AM4" s="182" t="s">
        <v>188</v>
      </c>
      <c r="AN4" s="183" t="s">
        <v>189</v>
      </c>
      <c r="AO4" s="182" t="s">
        <v>188</v>
      </c>
      <c r="AP4" s="183" t="s">
        <v>189</v>
      </c>
      <c r="AQ4" s="182" t="s">
        <v>188</v>
      </c>
      <c r="AR4" s="423"/>
      <c r="AS4" s="423"/>
    </row>
    <row r="5" spans="1:45" ht="12.85" customHeight="1" x14ac:dyDescent="0.2">
      <c r="A5" s="184"/>
      <c r="B5" s="187"/>
      <c r="C5" s="186">
        <f t="shared" ref="C5:C68" si="0">C$3*B5</f>
        <v>0</v>
      </c>
      <c r="D5" s="187"/>
      <c r="E5" s="186">
        <f t="shared" ref="E5:E68" si="1">E$3*D5</f>
        <v>0</v>
      </c>
      <c r="F5" s="187"/>
      <c r="G5" s="186">
        <f t="shared" ref="G5:G68" si="2">G$3*F5</f>
        <v>0</v>
      </c>
      <c r="H5" s="187"/>
      <c r="I5" s="186">
        <f t="shared" ref="I5:I68" si="3">I$3*H5</f>
        <v>0</v>
      </c>
      <c r="J5" s="187"/>
      <c r="K5" s="186">
        <f t="shared" ref="K5:K68" si="4">K$3*J5</f>
        <v>0</v>
      </c>
      <c r="L5" s="187"/>
      <c r="M5" s="186">
        <f t="shared" ref="M5:M68" si="5">M$3*L5</f>
        <v>0</v>
      </c>
      <c r="N5" s="187"/>
      <c r="O5" s="186">
        <f t="shared" ref="O5:O68" si="6">O$3*N5</f>
        <v>0</v>
      </c>
      <c r="P5" s="187"/>
      <c r="Q5" s="186">
        <f t="shared" ref="Q5:Q68" si="7">Q$3*P5</f>
        <v>0</v>
      </c>
      <c r="R5" s="187"/>
      <c r="S5" s="186">
        <f t="shared" ref="S5:S68" si="8">S$3*R5</f>
        <v>0</v>
      </c>
      <c r="T5" s="187"/>
      <c r="U5" s="186">
        <f t="shared" ref="U5:U68" si="9">U$3*T5</f>
        <v>0</v>
      </c>
      <c r="V5" s="187"/>
      <c r="W5" s="186">
        <f t="shared" ref="W5:W68" si="10">W$3*V5</f>
        <v>0</v>
      </c>
      <c r="X5" s="187"/>
      <c r="Y5" s="186" t="e">
        <f t="shared" ref="Y5:Y68" si="11">Y$3*X5</f>
        <v>#REF!</v>
      </c>
      <c r="Z5" s="187"/>
      <c r="AA5" s="186" t="e">
        <f t="shared" ref="AA5:AA68" si="12">AA$3*Z5</f>
        <v>#REF!</v>
      </c>
      <c r="AB5" s="187"/>
      <c r="AC5" s="186" t="e">
        <f t="shared" ref="AC5:AC68" si="13">AC$3*AB5</f>
        <v>#REF!</v>
      </c>
      <c r="AD5" s="187"/>
      <c r="AE5" s="186" t="e">
        <f t="shared" ref="AE5:AE68" si="14">AE$3*AD5</f>
        <v>#REF!</v>
      </c>
      <c r="AF5" s="187"/>
      <c r="AG5" s="186" t="e">
        <f t="shared" ref="AG5:AG68" si="15">AG$3*AF5</f>
        <v>#REF!</v>
      </c>
      <c r="AH5" s="187"/>
      <c r="AI5" s="186" t="e">
        <f t="shared" ref="AI5:AI68" si="16">AI$3*AH5</f>
        <v>#REF!</v>
      </c>
      <c r="AJ5" s="187"/>
      <c r="AK5" s="186" t="e">
        <f t="shared" ref="AK5:AK68" si="17">AK$3*AJ5</f>
        <v>#REF!</v>
      </c>
      <c r="AL5" s="187"/>
      <c r="AM5" s="186" t="e">
        <f t="shared" ref="AM5:AM68" si="18">AM$3*AL5</f>
        <v>#REF!</v>
      </c>
      <c r="AN5" s="187"/>
      <c r="AO5" s="186" t="e">
        <f t="shared" ref="AO5:AO68" si="19">AO$3*AN5</f>
        <v>#REF!</v>
      </c>
      <c r="AP5" s="187"/>
      <c r="AQ5" s="186" t="e">
        <f t="shared" ref="AQ5:AQ68" si="20">AQ$3*AP5</f>
        <v>#REF!</v>
      </c>
      <c r="AR5" s="188">
        <f t="shared" ref="AR5:AS36" si="21">B5+D5+F5+H5+J5+L5+N5+P5+R5+T5+V5+X5+Z5+AB5+AD5+AF5+AH5+AJ5+AL5+AN5+AP5</f>
        <v>0</v>
      </c>
      <c r="AS5" s="186" t="e">
        <f t="shared" si="21"/>
        <v>#REF!</v>
      </c>
    </row>
    <row r="6" spans="1:45" ht="12.85" customHeight="1" x14ac:dyDescent="0.2">
      <c r="A6" s="184"/>
      <c r="B6" s="187"/>
      <c r="C6" s="186">
        <f t="shared" si="0"/>
        <v>0</v>
      </c>
      <c r="D6" s="187"/>
      <c r="E6" s="186">
        <f t="shared" si="1"/>
        <v>0</v>
      </c>
      <c r="F6" s="187"/>
      <c r="G6" s="186">
        <f t="shared" si="2"/>
        <v>0</v>
      </c>
      <c r="H6" s="187"/>
      <c r="I6" s="186">
        <f t="shared" si="3"/>
        <v>0</v>
      </c>
      <c r="J6" s="187"/>
      <c r="K6" s="186">
        <f t="shared" si="4"/>
        <v>0</v>
      </c>
      <c r="L6" s="187"/>
      <c r="M6" s="186">
        <f t="shared" si="5"/>
        <v>0</v>
      </c>
      <c r="N6" s="187"/>
      <c r="O6" s="186">
        <f t="shared" si="6"/>
        <v>0</v>
      </c>
      <c r="P6" s="187"/>
      <c r="Q6" s="186">
        <f t="shared" si="7"/>
        <v>0</v>
      </c>
      <c r="R6" s="187"/>
      <c r="S6" s="186">
        <f t="shared" si="8"/>
        <v>0</v>
      </c>
      <c r="T6" s="187"/>
      <c r="U6" s="186">
        <f t="shared" si="9"/>
        <v>0</v>
      </c>
      <c r="V6" s="187"/>
      <c r="W6" s="186">
        <f t="shared" si="10"/>
        <v>0</v>
      </c>
      <c r="X6" s="187"/>
      <c r="Y6" s="186" t="e">
        <f t="shared" si="11"/>
        <v>#REF!</v>
      </c>
      <c r="Z6" s="187"/>
      <c r="AA6" s="186" t="e">
        <f t="shared" si="12"/>
        <v>#REF!</v>
      </c>
      <c r="AB6" s="187"/>
      <c r="AC6" s="186" t="e">
        <f t="shared" si="13"/>
        <v>#REF!</v>
      </c>
      <c r="AD6" s="187"/>
      <c r="AE6" s="186" t="e">
        <f t="shared" si="14"/>
        <v>#REF!</v>
      </c>
      <c r="AF6" s="187"/>
      <c r="AG6" s="186" t="e">
        <f t="shared" si="15"/>
        <v>#REF!</v>
      </c>
      <c r="AH6" s="187"/>
      <c r="AI6" s="186" t="e">
        <f t="shared" si="16"/>
        <v>#REF!</v>
      </c>
      <c r="AJ6" s="187"/>
      <c r="AK6" s="186" t="e">
        <f t="shared" si="17"/>
        <v>#REF!</v>
      </c>
      <c r="AL6" s="187"/>
      <c r="AM6" s="186" t="e">
        <f t="shared" si="18"/>
        <v>#REF!</v>
      </c>
      <c r="AN6" s="187"/>
      <c r="AO6" s="186" t="e">
        <f t="shared" si="19"/>
        <v>#REF!</v>
      </c>
      <c r="AP6" s="187"/>
      <c r="AQ6" s="186" t="e">
        <f t="shared" si="20"/>
        <v>#REF!</v>
      </c>
      <c r="AR6" s="188">
        <f t="shared" si="21"/>
        <v>0</v>
      </c>
      <c r="AS6" s="186" t="e">
        <f t="shared" si="21"/>
        <v>#REF!</v>
      </c>
    </row>
    <row r="7" spans="1:45" ht="12.85" customHeight="1" x14ac:dyDescent="0.2">
      <c r="A7" s="184"/>
      <c r="B7" s="187"/>
      <c r="C7" s="186">
        <f t="shared" si="0"/>
        <v>0</v>
      </c>
      <c r="D7" s="187"/>
      <c r="E7" s="186">
        <f t="shared" si="1"/>
        <v>0</v>
      </c>
      <c r="F7" s="187"/>
      <c r="G7" s="186">
        <f t="shared" si="2"/>
        <v>0</v>
      </c>
      <c r="H7" s="187"/>
      <c r="I7" s="186">
        <f t="shared" si="3"/>
        <v>0</v>
      </c>
      <c r="J7" s="187"/>
      <c r="K7" s="186">
        <f t="shared" si="4"/>
        <v>0</v>
      </c>
      <c r="L7" s="187"/>
      <c r="M7" s="186">
        <f t="shared" si="5"/>
        <v>0</v>
      </c>
      <c r="N7" s="187"/>
      <c r="O7" s="186">
        <f t="shared" si="6"/>
        <v>0</v>
      </c>
      <c r="P7" s="187"/>
      <c r="Q7" s="186">
        <f t="shared" si="7"/>
        <v>0</v>
      </c>
      <c r="R7" s="187"/>
      <c r="S7" s="186">
        <f t="shared" si="8"/>
        <v>0</v>
      </c>
      <c r="T7" s="187"/>
      <c r="U7" s="186">
        <f t="shared" si="9"/>
        <v>0</v>
      </c>
      <c r="V7" s="187"/>
      <c r="W7" s="186">
        <f t="shared" si="10"/>
        <v>0</v>
      </c>
      <c r="X7" s="187"/>
      <c r="Y7" s="186" t="e">
        <f t="shared" si="11"/>
        <v>#REF!</v>
      </c>
      <c r="Z7" s="187"/>
      <c r="AA7" s="186" t="e">
        <f t="shared" si="12"/>
        <v>#REF!</v>
      </c>
      <c r="AB7" s="187"/>
      <c r="AC7" s="186" t="e">
        <f t="shared" si="13"/>
        <v>#REF!</v>
      </c>
      <c r="AD7" s="187"/>
      <c r="AE7" s="186" t="e">
        <f t="shared" si="14"/>
        <v>#REF!</v>
      </c>
      <c r="AF7" s="187"/>
      <c r="AG7" s="186" t="e">
        <f t="shared" si="15"/>
        <v>#REF!</v>
      </c>
      <c r="AH7" s="187"/>
      <c r="AI7" s="186" t="e">
        <f t="shared" si="16"/>
        <v>#REF!</v>
      </c>
      <c r="AJ7" s="187"/>
      <c r="AK7" s="186" t="e">
        <f t="shared" si="17"/>
        <v>#REF!</v>
      </c>
      <c r="AL7" s="187"/>
      <c r="AM7" s="186" t="e">
        <f t="shared" si="18"/>
        <v>#REF!</v>
      </c>
      <c r="AN7" s="187"/>
      <c r="AO7" s="186" t="e">
        <f t="shared" si="19"/>
        <v>#REF!</v>
      </c>
      <c r="AP7" s="187"/>
      <c r="AQ7" s="186" t="e">
        <f t="shared" si="20"/>
        <v>#REF!</v>
      </c>
      <c r="AR7" s="188">
        <f t="shared" si="21"/>
        <v>0</v>
      </c>
      <c r="AS7" s="186" t="e">
        <f t="shared" si="21"/>
        <v>#REF!</v>
      </c>
    </row>
    <row r="8" spans="1:45" ht="12.85" customHeight="1" x14ac:dyDescent="0.2">
      <c r="A8" s="184"/>
      <c r="B8" s="187"/>
      <c r="C8" s="186">
        <f t="shared" si="0"/>
        <v>0</v>
      </c>
      <c r="D8" s="187"/>
      <c r="E8" s="186">
        <f t="shared" si="1"/>
        <v>0</v>
      </c>
      <c r="F8" s="187"/>
      <c r="G8" s="186">
        <f t="shared" si="2"/>
        <v>0</v>
      </c>
      <c r="H8" s="187"/>
      <c r="I8" s="186">
        <f t="shared" si="3"/>
        <v>0</v>
      </c>
      <c r="J8" s="187"/>
      <c r="K8" s="186">
        <f t="shared" si="4"/>
        <v>0</v>
      </c>
      <c r="L8" s="187"/>
      <c r="M8" s="186">
        <f t="shared" si="5"/>
        <v>0</v>
      </c>
      <c r="N8" s="187"/>
      <c r="O8" s="186">
        <f t="shared" si="6"/>
        <v>0</v>
      </c>
      <c r="P8" s="187"/>
      <c r="Q8" s="186">
        <f t="shared" si="7"/>
        <v>0</v>
      </c>
      <c r="R8" s="187"/>
      <c r="S8" s="186">
        <f t="shared" si="8"/>
        <v>0</v>
      </c>
      <c r="T8" s="187"/>
      <c r="U8" s="186">
        <f t="shared" si="9"/>
        <v>0</v>
      </c>
      <c r="V8" s="187"/>
      <c r="W8" s="186">
        <f t="shared" si="10"/>
        <v>0</v>
      </c>
      <c r="X8" s="187"/>
      <c r="Y8" s="186" t="e">
        <f t="shared" si="11"/>
        <v>#REF!</v>
      </c>
      <c r="Z8" s="187"/>
      <c r="AA8" s="186" t="e">
        <f t="shared" si="12"/>
        <v>#REF!</v>
      </c>
      <c r="AB8" s="187"/>
      <c r="AC8" s="186" t="e">
        <f t="shared" si="13"/>
        <v>#REF!</v>
      </c>
      <c r="AD8" s="187"/>
      <c r="AE8" s="186" t="e">
        <f t="shared" si="14"/>
        <v>#REF!</v>
      </c>
      <c r="AF8" s="187"/>
      <c r="AG8" s="186" t="e">
        <f t="shared" si="15"/>
        <v>#REF!</v>
      </c>
      <c r="AH8" s="187"/>
      <c r="AI8" s="186" t="e">
        <f t="shared" si="16"/>
        <v>#REF!</v>
      </c>
      <c r="AJ8" s="187"/>
      <c r="AK8" s="186" t="e">
        <f t="shared" si="17"/>
        <v>#REF!</v>
      </c>
      <c r="AL8" s="187"/>
      <c r="AM8" s="186" t="e">
        <f t="shared" si="18"/>
        <v>#REF!</v>
      </c>
      <c r="AN8" s="187"/>
      <c r="AO8" s="186" t="e">
        <f t="shared" si="19"/>
        <v>#REF!</v>
      </c>
      <c r="AP8" s="187"/>
      <c r="AQ8" s="186" t="e">
        <f t="shared" si="20"/>
        <v>#REF!</v>
      </c>
      <c r="AR8" s="188">
        <f t="shared" si="21"/>
        <v>0</v>
      </c>
      <c r="AS8" s="186" t="e">
        <f t="shared" si="21"/>
        <v>#REF!</v>
      </c>
    </row>
    <row r="9" spans="1:45" ht="12.85" customHeight="1" x14ac:dyDescent="0.2">
      <c r="A9" s="184"/>
      <c r="B9" s="187"/>
      <c r="C9" s="186">
        <f t="shared" si="0"/>
        <v>0</v>
      </c>
      <c r="D9" s="187"/>
      <c r="E9" s="186">
        <f t="shared" si="1"/>
        <v>0</v>
      </c>
      <c r="F9" s="187"/>
      <c r="G9" s="186">
        <f t="shared" si="2"/>
        <v>0</v>
      </c>
      <c r="H9" s="187"/>
      <c r="I9" s="186">
        <f t="shared" si="3"/>
        <v>0</v>
      </c>
      <c r="J9" s="187"/>
      <c r="K9" s="186">
        <f t="shared" si="4"/>
        <v>0</v>
      </c>
      <c r="L9" s="187"/>
      <c r="M9" s="186">
        <f t="shared" si="5"/>
        <v>0</v>
      </c>
      <c r="N9" s="187"/>
      <c r="O9" s="186">
        <f t="shared" si="6"/>
        <v>0</v>
      </c>
      <c r="P9" s="187"/>
      <c r="Q9" s="186">
        <f t="shared" si="7"/>
        <v>0</v>
      </c>
      <c r="R9" s="187"/>
      <c r="S9" s="186">
        <f t="shared" si="8"/>
        <v>0</v>
      </c>
      <c r="T9" s="187"/>
      <c r="U9" s="186">
        <f t="shared" si="9"/>
        <v>0</v>
      </c>
      <c r="V9" s="187"/>
      <c r="W9" s="186">
        <f t="shared" si="10"/>
        <v>0</v>
      </c>
      <c r="X9" s="187"/>
      <c r="Y9" s="186" t="e">
        <f t="shared" si="11"/>
        <v>#REF!</v>
      </c>
      <c r="Z9" s="187"/>
      <c r="AA9" s="186" t="e">
        <f t="shared" si="12"/>
        <v>#REF!</v>
      </c>
      <c r="AB9" s="187"/>
      <c r="AC9" s="186" t="e">
        <f t="shared" si="13"/>
        <v>#REF!</v>
      </c>
      <c r="AD9" s="187"/>
      <c r="AE9" s="186" t="e">
        <f t="shared" si="14"/>
        <v>#REF!</v>
      </c>
      <c r="AF9" s="187"/>
      <c r="AG9" s="186" t="e">
        <f t="shared" si="15"/>
        <v>#REF!</v>
      </c>
      <c r="AH9" s="187"/>
      <c r="AI9" s="186" t="e">
        <f t="shared" si="16"/>
        <v>#REF!</v>
      </c>
      <c r="AJ9" s="187"/>
      <c r="AK9" s="186" t="e">
        <f t="shared" si="17"/>
        <v>#REF!</v>
      </c>
      <c r="AL9" s="187"/>
      <c r="AM9" s="186" t="e">
        <f t="shared" si="18"/>
        <v>#REF!</v>
      </c>
      <c r="AN9" s="187"/>
      <c r="AO9" s="186" t="e">
        <f t="shared" si="19"/>
        <v>#REF!</v>
      </c>
      <c r="AP9" s="187"/>
      <c r="AQ9" s="186" t="e">
        <f t="shared" si="20"/>
        <v>#REF!</v>
      </c>
      <c r="AR9" s="188">
        <f t="shared" si="21"/>
        <v>0</v>
      </c>
      <c r="AS9" s="186" t="e">
        <f t="shared" si="21"/>
        <v>#REF!</v>
      </c>
    </row>
    <row r="10" spans="1:45" ht="12.85" customHeight="1" x14ac:dyDescent="0.2">
      <c r="A10" s="189"/>
      <c r="B10" s="187"/>
      <c r="C10" s="186">
        <f t="shared" si="0"/>
        <v>0</v>
      </c>
      <c r="D10" s="187"/>
      <c r="E10" s="186">
        <f t="shared" si="1"/>
        <v>0</v>
      </c>
      <c r="F10" s="187"/>
      <c r="G10" s="186">
        <f t="shared" si="2"/>
        <v>0</v>
      </c>
      <c r="H10" s="187"/>
      <c r="I10" s="186">
        <f t="shared" si="3"/>
        <v>0</v>
      </c>
      <c r="J10" s="187"/>
      <c r="K10" s="186">
        <f t="shared" si="4"/>
        <v>0</v>
      </c>
      <c r="L10" s="187"/>
      <c r="M10" s="186">
        <f t="shared" si="5"/>
        <v>0</v>
      </c>
      <c r="N10" s="187"/>
      <c r="O10" s="186">
        <f t="shared" si="6"/>
        <v>0</v>
      </c>
      <c r="P10" s="187"/>
      <c r="Q10" s="186">
        <f t="shared" si="7"/>
        <v>0</v>
      </c>
      <c r="R10" s="187"/>
      <c r="S10" s="186">
        <f t="shared" si="8"/>
        <v>0</v>
      </c>
      <c r="T10" s="187"/>
      <c r="U10" s="186">
        <f t="shared" si="9"/>
        <v>0</v>
      </c>
      <c r="V10" s="187"/>
      <c r="W10" s="186">
        <f t="shared" si="10"/>
        <v>0</v>
      </c>
      <c r="X10" s="187"/>
      <c r="Y10" s="186" t="e">
        <f t="shared" si="11"/>
        <v>#REF!</v>
      </c>
      <c r="Z10" s="187"/>
      <c r="AA10" s="186" t="e">
        <f t="shared" si="12"/>
        <v>#REF!</v>
      </c>
      <c r="AB10" s="187"/>
      <c r="AC10" s="186" t="e">
        <f t="shared" si="13"/>
        <v>#REF!</v>
      </c>
      <c r="AD10" s="187"/>
      <c r="AE10" s="186" t="e">
        <f t="shared" si="14"/>
        <v>#REF!</v>
      </c>
      <c r="AF10" s="187"/>
      <c r="AG10" s="186" t="e">
        <f t="shared" si="15"/>
        <v>#REF!</v>
      </c>
      <c r="AH10" s="187"/>
      <c r="AI10" s="186" t="e">
        <f t="shared" si="16"/>
        <v>#REF!</v>
      </c>
      <c r="AJ10" s="187"/>
      <c r="AK10" s="186" t="e">
        <f t="shared" si="17"/>
        <v>#REF!</v>
      </c>
      <c r="AL10" s="187"/>
      <c r="AM10" s="186" t="e">
        <f t="shared" si="18"/>
        <v>#REF!</v>
      </c>
      <c r="AN10" s="187"/>
      <c r="AO10" s="186" t="e">
        <f t="shared" si="19"/>
        <v>#REF!</v>
      </c>
      <c r="AP10" s="187"/>
      <c r="AQ10" s="186" t="e">
        <f t="shared" si="20"/>
        <v>#REF!</v>
      </c>
      <c r="AR10" s="188">
        <f t="shared" si="21"/>
        <v>0</v>
      </c>
      <c r="AS10" s="186" t="e">
        <f t="shared" si="21"/>
        <v>#REF!</v>
      </c>
    </row>
    <row r="11" spans="1:45" ht="12.85" customHeight="1" x14ac:dyDescent="0.2">
      <c r="A11" s="189"/>
      <c r="B11" s="187"/>
      <c r="C11" s="186">
        <f t="shared" si="0"/>
        <v>0</v>
      </c>
      <c r="D11" s="187"/>
      <c r="E11" s="186">
        <f t="shared" si="1"/>
        <v>0</v>
      </c>
      <c r="F11" s="187"/>
      <c r="G11" s="186">
        <f t="shared" si="2"/>
        <v>0</v>
      </c>
      <c r="H11" s="187"/>
      <c r="I11" s="186">
        <f t="shared" si="3"/>
        <v>0</v>
      </c>
      <c r="J11" s="187"/>
      <c r="K11" s="186">
        <f t="shared" si="4"/>
        <v>0</v>
      </c>
      <c r="L11" s="187"/>
      <c r="M11" s="186">
        <f t="shared" si="5"/>
        <v>0</v>
      </c>
      <c r="N11" s="187"/>
      <c r="O11" s="186">
        <f t="shared" si="6"/>
        <v>0</v>
      </c>
      <c r="P11" s="187"/>
      <c r="Q11" s="186">
        <f t="shared" si="7"/>
        <v>0</v>
      </c>
      <c r="R11" s="187"/>
      <c r="S11" s="186">
        <f t="shared" si="8"/>
        <v>0</v>
      </c>
      <c r="T11" s="187"/>
      <c r="U11" s="186">
        <f t="shared" si="9"/>
        <v>0</v>
      </c>
      <c r="V11" s="187"/>
      <c r="W11" s="186">
        <f t="shared" si="10"/>
        <v>0</v>
      </c>
      <c r="X11" s="187"/>
      <c r="Y11" s="186" t="e">
        <f t="shared" si="11"/>
        <v>#REF!</v>
      </c>
      <c r="Z11" s="187"/>
      <c r="AA11" s="186" t="e">
        <f t="shared" si="12"/>
        <v>#REF!</v>
      </c>
      <c r="AB11" s="187"/>
      <c r="AC11" s="186" t="e">
        <f t="shared" si="13"/>
        <v>#REF!</v>
      </c>
      <c r="AD11" s="187"/>
      <c r="AE11" s="186" t="e">
        <f t="shared" si="14"/>
        <v>#REF!</v>
      </c>
      <c r="AF11" s="187"/>
      <c r="AG11" s="186" t="e">
        <f t="shared" si="15"/>
        <v>#REF!</v>
      </c>
      <c r="AH11" s="187"/>
      <c r="AI11" s="186" t="e">
        <f t="shared" si="16"/>
        <v>#REF!</v>
      </c>
      <c r="AJ11" s="187"/>
      <c r="AK11" s="186" t="e">
        <f t="shared" si="17"/>
        <v>#REF!</v>
      </c>
      <c r="AL11" s="187"/>
      <c r="AM11" s="186" t="e">
        <f t="shared" si="18"/>
        <v>#REF!</v>
      </c>
      <c r="AN11" s="187"/>
      <c r="AO11" s="186" t="e">
        <f t="shared" si="19"/>
        <v>#REF!</v>
      </c>
      <c r="AP11" s="187"/>
      <c r="AQ11" s="186" t="e">
        <f t="shared" si="20"/>
        <v>#REF!</v>
      </c>
      <c r="AR11" s="188">
        <f t="shared" si="21"/>
        <v>0</v>
      </c>
      <c r="AS11" s="186" t="e">
        <f t="shared" si="21"/>
        <v>#REF!</v>
      </c>
    </row>
    <row r="12" spans="1:45" ht="12.85" customHeight="1" x14ac:dyDescent="0.2">
      <c r="A12" s="189"/>
      <c r="B12" s="187"/>
      <c r="C12" s="186">
        <f t="shared" si="0"/>
        <v>0</v>
      </c>
      <c r="D12" s="187"/>
      <c r="E12" s="186">
        <f t="shared" si="1"/>
        <v>0</v>
      </c>
      <c r="F12" s="187"/>
      <c r="G12" s="186">
        <f t="shared" si="2"/>
        <v>0</v>
      </c>
      <c r="H12" s="187"/>
      <c r="I12" s="186">
        <f t="shared" si="3"/>
        <v>0</v>
      </c>
      <c r="J12" s="187"/>
      <c r="K12" s="186">
        <f t="shared" si="4"/>
        <v>0</v>
      </c>
      <c r="L12" s="187"/>
      <c r="M12" s="186">
        <f t="shared" si="5"/>
        <v>0</v>
      </c>
      <c r="N12" s="187"/>
      <c r="O12" s="186">
        <f t="shared" si="6"/>
        <v>0</v>
      </c>
      <c r="P12" s="187"/>
      <c r="Q12" s="186">
        <f t="shared" si="7"/>
        <v>0</v>
      </c>
      <c r="R12" s="187"/>
      <c r="S12" s="186">
        <f t="shared" si="8"/>
        <v>0</v>
      </c>
      <c r="T12" s="187"/>
      <c r="U12" s="186">
        <f t="shared" si="9"/>
        <v>0</v>
      </c>
      <c r="V12" s="187"/>
      <c r="W12" s="186">
        <f t="shared" si="10"/>
        <v>0</v>
      </c>
      <c r="X12" s="187"/>
      <c r="Y12" s="186" t="e">
        <f t="shared" si="11"/>
        <v>#REF!</v>
      </c>
      <c r="Z12" s="187"/>
      <c r="AA12" s="186" t="e">
        <f t="shared" si="12"/>
        <v>#REF!</v>
      </c>
      <c r="AB12" s="187"/>
      <c r="AC12" s="186" t="e">
        <f t="shared" si="13"/>
        <v>#REF!</v>
      </c>
      <c r="AD12" s="187"/>
      <c r="AE12" s="186" t="e">
        <f t="shared" si="14"/>
        <v>#REF!</v>
      </c>
      <c r="AF12" s="187"/>
      <c r="AG12" s="186" t="e">
        <f t="shared" si="15"/>
        <v>#REF!</v>
      </c>
      <c r="AH12" s="187"/>
      <c r="AI12" s="186" t="e">
        <f t="shared" si="16"/>
        <v>#REF!</v>
      </c>
      <c r="AJ12" s="187"/>
      <c r="AK12" s="186" t="e">
        <f t="shared" si="17"/>
        <v>#REF!</v>
      </c>
      <c r="AL12" s="187"/>
      <c r="AM12" s="186" t="e">
        <f t="shared" si="18"/>
        <v>#REF!</v>
      </c>
      <c r="AN12" s="187"/>
      <c r="AO12" s="186" t="e">
        <f t="shared" si="19"/>
        <v>#REF!</v>
      </c>
      <c r="AP12" s="187"/>
      <c r="AQ12" s="186" t="e">
        <f t="shared" si="20"/>
        <v>#REF!</v>
      </c>
      <c r="AR12" s="188">
        <f t="shared" si="21"/>
        <v>0</v>
      </c>
      <c r="AS12" s="186" t="e">
        <f t="shared" si="21"/>
        <v>#REF!</v>
      </c>
    </row>
    <row r="13" spans="1:45" ht="12.85" customHeight="1" x14ac:dyDescent="0.2">
      <c r="A13" s="189"/>
      <c r="B13" s="187"/>
      <c r="C13" s="186">
        <f t="shared" si="0"/>
        <v>0</v>
      </c>
      <c r="D13" s="187"/>
      <c r="E13" s="186">
        <f t="shared" si="1"/>
        <v>0</v>
      </c>
      <c r="F13" s="187"/>
      <c r="G13" s="186">
        <f t="shared" si="2"/>
        <v>0</v>
      </c>
      <c r="H13" s="187"/>
      <c r="I13" s="186">
        <f t="shared" si="3"/>
        <v>0</v>
      </c>
      <c r="J13" s="187"/>
      <c r="K13" s="186">
        <f t="shared" si="4"/>
        <v>0</v>
      </c>
      <c r="L13" s="187"/>
      <c r="M13" s="186">
        <f t="shared" si="5"/>
        <v>0</v>
      </c>
      <c r="N13" s="187"/>
      <c r="O13" s="186">
        <f t="shared" si="6"/>
        <v>0</v>
      </c>
      <c r="P13" s="187"/>
      <c r="Q13" s="186">
        <f t="shared" si="7"/>
        <v>0</v>
      </c>
      <c r="R13" s="187"/>
      <c r="S13" s="186">
        <f t="shared" si="8"/>
        <v>0</v>
      </c>
      <c r="T13" s="187"/>
      <c r="U13" s="186">
        <f t="shared" si="9"/>
        <v>0</v>
      </c>
      <c r="V13" s="187"/>
      <c r="W13" s="186">
        <f t="shared" si="10"/>
        <v>0</v>
      </c>
      <c r="X13" s="187"/>
      <c r="Y13" s="186" t="e">
        <f t="shared" si="11"/>
        <v>#REF!</v>
      </c>
      <c r="Z13" s="187"/>
      <c r="AA13" s="186" t="e">
        <f t="shared" si="12"/>
        <v>#REF!</v>
      </c>
      <c r="AB13" s="187"/>
      <c r="AC13" s="186" t="e">
        <f t="shared" si="13"/>
        <v>#REF!</v>
      </c>
      <c r="AD13" s="187"/>
      <c r="AE13" s="186" t="e">
        <f t="shared" si="14"/>
        <v>#REF!</v>
      </c>
      <c r="AF13" s="187"/>
      <c r="AG13" s="186" t="e">
        <f t="shared" si="15"/>
        <v>#REF!</v>
      </c>
      <c r="AH13" s="187"/>
      <c r="AI13" s="186" t="e">
        <f t="shared" si="16"/>
        <v>#REF!</v>
      </c>
      <c r="AJ13" s="187"/>
      <c r="AK13" s="186" t="e">
        <f t="shared" si="17"/>
        <v>#REF!</v>
      </c>
      <c r="AL13" s="187"/>
      <c r="AM13" s="186" t="e">
        <f t="shared" si="18"/>
        <v>#REF!</v>
      </c>
      <c r="AN13" s="187"/>
      <c r="AO13" s="186" t="e">
        <f t="shared" si="19"/>
        <v>#REF!</v>
      </c>
      <c r="AP13" s="187"/>
      <c r="AQ13" s="186" t="e">
        <f t="shared" si="20"/>
        <v>#REF!</v>
      </c>
      <c r="AR13" s="188">
        <f t="shared" si="21"/>
        <v>0</v>
      </c>
      <c r="AS13" s="186" t="e">
        <f t="shared" si="21"/>
        <v>#REF!</v>
      </c>
    </row>
    <row r="14" spans="1:45" ht="12.85" customHeight="1" x14ac:dyDescent="0.2">
      <c r="A14" s="189"/>
      <c r="B14" s="187"/>
      <c r="C14" s="186">
        <f t="shared" si="0"/>
        <v>0</v>
      </c>
      <c r="D14" s="187"/>
      <c r="E14" s="186">
        <f t="shared" si="1"/>
        <v>0</v>
      </c>
      <c r="F14" s="187"/>
      <c r="G14" s="186">
        <f t="shared" si="2"/>
        <v>0</v>
      </c>
      <c r="H14" s="187"/>
      <c r="I14" s="186">
        <f t="shared" si="3"/>
        <v>0</v>
      </c>
      <c r="J14" s="187"/>
      <c r="K14" s="186">
        <f t="shared" si="4"/>
        <v>0</v>
      </c>
      <c r="L14" s="187"/>
      <c r="M14" s="186">
        <f t="shared" si="5"/>
        <v>0</v>
      </c>
      <c r="N14" s="187"/>
      <c r="O14" s="186">
        <f t="shared" si="6"/>
        <v>0</v>
      </c>
      <c r="P14" s="187"/>
      <c r="Q14" s="186">
        <f t="shared" si="7"/>
        <v>0</v>
      </c>
      <c r="R14" s="187"/>
      <c r="S14" s="186">
        <f t="shared" si="8"/>
        <v>0</v>
      </c>
      <c r="T14" s="187"/>
      <c r="U14" s="186">
        <f t="shared" si="9"/>
        <v>0</v>
      </c>
      <c r="V14" s="187"/>
      <c r="W14" s="186">
        <f t="shared" si="10"/>
        <v>0</v>
      </c>
      <c r="X14" s="187"/>
      <c r="Y14" s="186" t="e">
        <f t="shared" si="11"/>
        <v>#REF!</v>
      </c>
      <c r="Z14" s="187"/>
      <c r="AA14" s="186" t="e">
        <f t="shared" si="12"/>
        <v>#REF!</v>
      </c>
      <c r="AB14" s="187"/>
      <c r="AC14" s="186" t="e">
        <f t="shared" si="13"/>
        <v>#REF!</v>
      </c>
      <c r="AD14" s="187"/>
      <c r="AE14" s="186" t="e">
        <f t="shared" si="14"/>
        <v>#REF!</v>
      </c>
      <c r="AF14" s="187"/>
      <c r="AG14" s="186" t="e">
        <f t="shared" si="15"/>
        <v>#REF!</v>
      </c>
      <c r="AH14" s="187"/>
      <c r="AI14" s="186" t="e">
        <f t="shared" si="16"/>
        <v>#REF!</v>
      </c>
      <c r="AJ14" s="187"/>
      <c r="AK14" s="186" t="e">
        <f t="shared" si="17"/>
        <v>#REF!</v>
      </c>
      <c r="AL14" s="187"/>
      <c r="AM14" s="186" t="e">
        <f t="shared" si="18"/>
        <v>#REF!</v>
      </c>
      <c r="AN14" s="187"/>
      <c r="AO14" s="186" t="e">
        <f t="shared" si="19"/>
        <v>#REF!</v>
      </c>
      <c r="AP14" s="187"/>
      <c r="AQ14" s="186" t="e">
        <f t="shared" si="20"/>
        <v>#REF!</v>
      </c>
      <c r="AR14" s="188">
        <f t="shared" si="21"/>
        <v>0</v>
      </c>
      <c r="AS14" s="186" t="e">
        <f t="shared" si="21"/>
        <v>#REF!</v>
      </c>
    </row>
    <row r="15" spans="1:45" ht="12.85" customHeight="1" x14ac:dyDescent="0.2">
      <c r="A15" s="189"/>
      <c r="B15" s="187"/>
      <c r="C15" s="186">
        <f t="shared" si="0"/>
        <v>0</v>
      </c>
      <c r="D15" s="187"/>
      <c r="E15" s="186">
        <f t="shared" si="1"/>
        <v>0</v>
      </c>
      <c r="F15" s="187"/>
      <c r="G15" s="186">
        <f t="shared" si="2"/>
        <v>0</v>
      </c>
      <c r="H15" s="187"/>
      <c r="I15" s="186">
        <f t="shared" si="3"/>
        <v>0</v>
      </c>
      <c r="J15" s="187"/>
      <c r="K15" s="186">
        <f t="shared" si="4"/>
        <v>0</v>
      </c>
      <c r="L15" s="187"/>
      <c r="M15" s="186">
        <f t="shared" si="5"/>
        <v>0</v>
      </c>
      <c r="N15" s="187"/>
      <c r="O15" s="186">
        <f t="shared" si="6"/>
        <v>0</v>
      </c>
      <c r="P15" s="187"/>
      <c r="Q15" s="186">
        <f t="shared" si="7"/>
        <v>0</v>
      </c>
      <c r="R15" s="187"/>
      <c r="S15" s="186">
        <f t="shared" si="8"/>
        <v>0</v>
      </c>
      <c r="T15" s="187"/>
      <c r="U15" s="186">
        <f t="shared" si="9"/>
        <v>0</v>
      </c>
      <c r="V15" s="187"/>
      <c r="W15" s="186">
        <f t="shared" si="10"/>
        <v>0</v>
      </c>
      <c r="X15" s="187"/>
      <c r="Y15" s="186" t="e">
        <f t="shared" si="11"/>
        <v>#REF!</v>
      </c>
      <c r="Z15" s="187"/>
      <c r="AA15" s="186" t="e">
        <f t="shared" si="12"/>
        <v>#REF!</v>
      </c>
      <c r="AB15" s="187"/>
      <c r="AC15" s="186" t="e">
        <f t="shared" si="13"/>
        <v>#REF!</v>
      </c>
      <c r="AD15" s="187"/>
      <c r="AE15" s="186" t="e">
        <f t="shared" si="14"/>
        <v>#REF!</v>
      </c>
      <c r="AF15" s="187"/>
      <c r="AG15" s="186" t="e">
        <f t="shared" si="15"/>
        <v>#REF!</v>
      </c>
      <c r="AH15" s="187"/>
      <c r="AI15" s="186" t="e">
        <f t="shared" si="16"/>
        <v>#REF!</v>
      </c>
      <c r="AJ15" s="187"/>
      <c r="AK15" s="186" t="e">
        <f t="shared" si="17"/>
        <v>#REF!</v>
      </c>
      <c r="AL15" s="187"/>
      <c r="AM15" s="186" t="e">
        <f t="shared" si="18"/>
        <v>#REF!</v>
      </c>
      <c r="AN15" s="187"/>
      <c r="AO15" s="186" t="e">
        <f t="shared" si="19"/>
        <v>#REF!</v>
      </c>
      <c r="AP15" s="187"/>
      <c r="AQ15" s="186" t="e">
        <f t="shared" si="20"/>
        <v>#REF!</v>
      </c>
      <c r="AR15" s="188">
        <f t="shared" si="21"/>
        <v>0</v>
      </c>
      <c r="AS15" s="186" t="e">
        <f t="shared" si="21"/>
        <v>#REF!</v>
      </c>
    </row>
    <row r="16" spans="1:45" ht="12.85" customHeight="1" x14ac:dyDescent="0.2">
      <c r="A16" s="189"/>
      <c r="B16" s="187"/>
      <c r="C16" s="186">
        <f t="shared" si="0"/>
        <v>0</v>
      </c>
      <c r="D16" s="187"/>
      <c r="E16" s="186">
        <f t="shared" si="1"/>
        <v>0</v>
      </c>
      <c r="F16" s="187"/>
      <c r="G16" s="186">
        <f t="shared" si="2"/>
        <v>0</v>
      </c>
      <c r="H16" s="187"/>
      <c r="I16" s="186">
        <f t="shared" si="3"/>
        <v>0</v>
      </c>
      <c r="J16" s="187"/>
      <c r="K16" s="186">
        <f t="shared" si="4"/>
        <v>0</v>
      </c>
      <c r="L16" s="187"/>
      <c r="M16" s="186">
        <f t="shared" si="5"/>
        <v>0</v>
      </c>
      <c r="N16" s="187"/>
      <c r="O16" s="186">
        <f t="shared" si="6"/>
        <v>0</v>
      </c>
      <c r="P16" s="187"/>
      <c r="Q16" s="186">
        <f t="shared" si="7"/>
        <v>0</v>
      </c>
      <c r="R16" s="187"/>
      <c r="S16" s="186">
        <f t="shared" si="8"/>
        <v>0</v>
      </c>
      <c r="T16" s="187"/>
      <c r="U16" s="186">
        <f t="shared" si="9"/>
        <v>0</v>
      </c>
      <c r="V16" s="187"/>
      <c r="W16" s="186">
        <f t="shared" si="10"/>
        <v>0</v>
      </c>
      <c r="X16" s="187"/>
      <c r="Y16" s="186" t="e">
        <f t="shared" si="11"/>
        <v>#REF!</v>
      </c>
      <c r="Z16" s="187"/>
      <c r="AA16" s="186" t="e">
        <f t="shared" si="12"/>
        <v>#REF!</v>
      </c>
      <c r="AB16" s="187"/>
      <c r="AC16" s="186" t="e">
        <f t="shared" si="13"/>
        <v>#REF!</v>
      </c>
      <c r="AD16" s="187"/>
      <c r="AE16" s="186" t="e">
        <f t="shared" si="14"/>
        <v>#REF!</v>
      </c>
      <c r="AF16" s="187"/>
      <c r="AG16" s="186" t="e">
        <f t="shared" si="15"/>
        <v>#REF!</v>
      </c>
      <c r="AH16" s="187"/>
      <c r="AI16" s="186" t="e">
        <f t="shared" si="16"/>
        <v>#REF!</v>
      </c>
      <c r="AJ16" s="187"/>
      <c r="AK16" s="186" t="e">
        <f t="shared" si="17"/>
        <v>#REF!</v>
      </c>
      <c r="AL16" s="187"/>
      <c r="AM16" s="186" t="e">
        <f t="shared" si="18"/>
        <v>#REF!</v>
      </c>
      <c r="AN16" s="187"/>
      <c r="AO16" s="186" t="e">
        <f t="shared" si="19"/>
        <v>#REF!</v>
      </c>
      <c r="AP16" s="187"/>
      <c r="AQ16" s="186" t="e">
        <f t="shared" si="20"/>
        <v>#REF!</v>
      </c>
      <c r="AR16" s="188">
        <f t="shared" si="21"/>
        <v>0</v>
      </c>
      <c r="AS16" s="186" t="e">
        <f t="shared" si="21"/>
        <v>#REF!</v>
      </c>
    </row>
    <row r="17" spans="1:45" ht="12.85" customHeight="1" x14ac:dyDescent="0.2">
      <c r="A17" s="189"/>
      <c r="B17" s="190"/>
      <c r="C17" s="186">
        <f t="shared" si="0"/>
        <v>0</v>
      </c>
      <c r="D17" s="190"/>
      <c r="E17" s="186">
        <f t="shared" si="1"/>
        <v>0</v>
      </c>
      <c r="F17" s="190"/>
      <c r="G17" s="186">
        <f t="shared" si="2"/>
        <v>0</v>
      </c>
      <c r="H17" s="190"/>
      <c r="I17" s="186">
        <f t="shared" si="3"/>
        <v>0</v>
      </c>
      <c r="J17" s="190"/>
      <c r="K17" s="186">
        <f t="shared" si="4"/>
        <v>0</v>
      </c>
      <c r="L17" s="190"/>
      <c r="M17" s="186">
        <f t="shared" si="5"/>
        <v>0</v>
      </c>
      <c r="N17" s="190"/>
      <c r="O17" s="186">
        <f t="shared" si="6"/>
        <v>0</v>
      </c>
      <c r="P17" s="190"/>
      <c r="Q17" s="186">
        <f t="shared" si="7"/>
        <v>0</v>
      </c>
      <c r="R17" s="190"/>
      <c r="S17" s="186">
        <f t="shared" si="8"/>
        <v>0</v>
      </c>
      <c r="T17" s="190"/>
      <c r="U17" s="186">
        <f t="shared" si="9"/>
        <v>0</v>
      </c>
      <c r="V17" s="190"/>
      <c r="W17" s="186">
        <f t="shared" si="10"/>
        <v>0</v>
      </c>
      <c r="X17" s="190"/>
      <c r="Y17" s="186" t="e">
        <f t="shared" si="11"/>
        <v>#REF!</v>
      </c>
      <c r="Z17" s="190"/>
      <c r="AA17" s="186" t="e">
        <f t="shared" si="12"/>
        <v>#REF!</v>
      </c>
      <c r="AB17" s="190"/>
      <c r="AC17" s="186" t="e">
        <f t="shared" si="13"/>
        <v>#REF!</v>
      </c>
      <c r="AD17" s="190"/>
      <c r="AE17" s="186" t="e">
        <f t="shared" si="14"/>
        <v>#REF!</v>
      </c>
      <c r="AF17" s="190"/>
      <c r="AG17" s="186" t="e">
        <f t="shared" si="15"/>
        <v>#REF!</v>
      </c>
      <c r="AH17" s="190"/>
      <c r="AI17" s="186" t="e">
        <f t="shared" si="16"/>
        <v>#REF!</v>
      </c>
      <c r="AJ17" s="190"/>
      <c r="AK17" s="186" t="e">
        <f t="shared" si="17"/>
        <v>#REF!</v>
      </c>
      <c r="AL17" s="190"/>
      <c r="AM17" s="186" t="e">
        <f t="shared" si="18"/>
        <v>#REF!</v>
      </c>
      <c r="AN17" s="190"/>
      <c r="AO17" s="186" t="e">
        <f t="shared" si="19"/>
        <v>#REF!</v>
      </c>
      <c r="AP17" s="190"/>
      <c r="AQ17" s="186" t="e">
        <f t="shared" si="20"/>
        <v>#REF!</v>
      </c>
      <c r="AR17" s="188">
        <f t="shared" si="21"/>
        <v>0</v>
      </c>
      <c r="AS17" s="186" t="e">
        <f t="shared" si="21"/>
        <v>#REF!</v>
      </c>
    </row>
    <row r="18" spans="1:45" ht="12.85" customHeight="1" x14ac:dyDescent="0.2">
      <c r="A18" s="189"/>
      <c r="B18" s="190"/>
      <c r="C18" s="186">
        <f t="shared" si="0"/>
        <v>0</v>
      </c>
      <c r="D18" s="190"/>
      <c r="E18" s="186">
        <f t="shared" si="1"/>
        <v>0</v>
      </c>
      <c r="F18" s="190"/>
      <c r="G18" s="186">
        <f t="shared" si="2"/>
        <v>0</v>
      </c>
      <c r="H18" s="190"/>
      <c r="I18" s="186">
        <f t="shared" si="3"/>
        <v>0</v>
      </c>
      <c r="J18" s="190"/>
      <c r="K18" s="186">
        <f t="shared" si="4"/>
        <v>0</v>
      </c>
      <c r="L18" s="190"/>
      <c r="M18" s="186">
        <f t="shared" si="5"/>
        <v>0</v>
      </c>
      <c r="N18" s="190"/>
      <c r="O18" s="186">
        <f t="shared" si="6"/>
        <v>0</v>
      </c>
      <c r="P18" s="190"/>
      <c r="Q18" s="186">
        <f t="shared" si="7"/>
        <v>0</v>
      </c>
      <c r="R18" s="190"/>
      <c r="S18" s="186">
        <f t="shared" si="8"/>
        <v>0</v>
      </c>
      <c r="T18" s="190"/>
      <c r="U18" s="186">
        <f t="shared" si="9"/>
        <v>0</v>
      </c>
      <c r="V18" s="190"/>
      <c r="W18" s="186">
        <f t="shared" si="10"/>
        <v>0</v>
      </c>
      <c r="X18" s="190"/>
      <c r="Y18" s="186" t="e">
        <f t="shared" si="11"/>
        <v>#REF!</v>
      </c>
      <c r="Z18" s="190"/>
      <c r="AA18" s="186" t="e">
        <f t="shared" si="12"/>
        <v>#REF!</v>
      </c>
      <c r="AB18" s="190"/>
      <c r="AC18" s="186" t="e">
        <f t="shared" si="13"/>
        <v>#REF!</v>
      </c>
      <c r="AD18" s="190"/>
      <c r="AE18" s="186" t="e">
        <f t="shared" si="14"/>
        <v>#REF!</v>
      </c>
      <c r="AF18" s="190"/>
      <c r="AG18" s="186" t="e">
        <f t="shared" si="15"/>
        <v>#REF!</v>
      </c>
      <c r="AH18" s="190"/>
      <c r="AI18" s="186" t="e">
        <f t="shared" si="16"/>
        <v>#REF!</v>
      </c>
      <c r="AJ18" s="190"/>
      <c r="AK18" s="186" t="e">
        <f t="shared" si="17"/>
        <v>#REF!</v>
      </c>
      <c r="AL18" s="190"/>
      <c r="AM18" s="186" t="e">
        <f t="shared" si="18"/>
        <v>#REF!</v>
      </c>
      <c r="AN18" s="190"/>
      <c r="AO18" s="186" t="e">
        <f t="shared" si="19"/>
        <v>#REF!</v>
      </c>
      <c r="AP18" s="190"/>
      <c r="AQ18" s="186" t="e">
        <f t="shared" si="20"/>
        <v>#REF!</v>
      </c>
      <c r="AR18" s="188">
        <f t="shared" si="21"/>
        <v>0</v>
      </c>
      <c r="AS18" s="186" t="e">
        <f t="shared" si="21"/>
        <v>#REF!</v>
      </c>
    </row>
    <row r="19" spans="1:45" ht="12.85" customHeight="1" x14ac:dyDescent="0.2">
      <c r="A19" s="189"/>
      <c r="B19" s="190"/>
      <c r="C19" s="186">
        <f t="shared" si="0"/>
        <v>0</v>
      </c>
      <c r="D19" s="190"/>
      <c r="E19" s="186">
        <f t="shared" si="1"/>
        <v>0</v>
      </c>
      <c r="F19" s="190"/>
      <c r="G19" s="186">
        <f t="shared" si="2"/>
        <v>0</v>
      </c>
      <c r="H19" s="190"/>
      <c r="I19" s="186">
        <f t="shared" si="3"/>
        <v>0</v>
      </c>
      <c r="J19" s="190"/>
      <c r="K19" s="186">
        <f t="shared" si="4"/>
        <v>0</v>
      </c>
      <c r="L19" s="190"/>
      <c r="M19" s="186">
        <f t="shared" si="5"/>
        <v>0</v>
      </c>
      <c r="N19" s="190"/>
      <c r="O19" s="186">
        <f t="shared" si="6"/>
        <v>0</v>
      </c>
      <c r="P19" s="190"/>
      <c r="Q19" s="186">
        <f t="shared" si="7"/>
        <v>0</v>
      </c>
      <c r="R19" s="190"/>
      <c r="S19" s="186">
        <f t="shared" si="8"/>
        <v>0</v>
      </c>
      <c r="T19" s="190"/>
      <c r="U19" s="186">
        <f t="shared" si="9"/>
        <v>0</v>
      </c>
      <c r="V19" s="190"/>
      <c r="W19" s="186">
        <f t="shared" si="10"/>
        <v>0</v>
      </c>
      <c r="X19" s="190"/>
      <c r="Y19" s="186" t="e">
        <f t="shared" si="11"/>
        <v>#REF!</v>
      </c>
      <c r="Z19" s="190"/>
      <c r="AA19" s="186" t="e">
        <f t="shared" si="12"/>
        <v>#REF!</v>
      </c>
      <c r="AB19" s="190"/>
      <c r="AC19" s="186" t="e">
        <f t="shared" si="13"/>
        <v>#REF!</v>
      </c>
      <c r="AD19" s="190"/>
      <c r="AE19" s="186" t="e">
        <f t="shared" si="14"/>
        <v>#REF!</v>
      </c>
      <c r="AF19" s="190"/>
      <c r="AG19" s="186" t="e">
        <f t="shared" si="15"/>
        <v>#REF!</v>
      </c>
      <c r="AH19" s="190"/>
      <c r="AI19" s="186" t="e">
        <f t="shared" si="16"/>
        <v>#REF!</v>
      </c>
      <c r="AJ19" s="190"/>
      <c r="AK19" s="186" t="e">
        <f t="shared" si="17"/>
        <v>#REF!</v>
      </c>
      <c r="AL19" s="190"/>
      <c r="AM19" s="186" t="e">
        <f t="shared" si="18"/>
        <v>#REF!</v>
      </c>
      <c r="AN19" s="190"/>
      <c r="AO19" s="186" t="e">
        <f t="shared" si="19"/>
        <v>#REF!</v>
      </c>
      <c r="AP19" s="190"/>
      <c r="AQ19" s="186" t="e">
        <f t="shared" si="20"/>
        <v>#REF!</v>
      </c>
      <c r="AR19" s="188">
        <f t="shared" si="21"/>
        <v>0</v>
      </c>
      <c r="AS19" s="186" t="e">
        <f t="shared" si="21"/>
        <v>#REF!</v>
      </c>
    </row>
    <row r="20" spans="1:45" ht="12.85" customHeight="1" x14ac:dyDescent="0.2">
      <c r="A20" s="189"/>
      <c r="B20" s="190"/>
      <c r="C20" s="186">
        <f t="shared" si="0"/>
        <v>0</v>
      </c>
      <c r="D20" s="190"/>
      <c r="E20" s="186">
        <f t="shared" si="1"/>
        <v>0</v>
      </c>
      <c r="F20" s="190"/>
      <c r="G20" s="186">
        <f t="shared" si="2"/>
        <v>0</v>
      </c>
      <c r="H20" s="190"/>
      <c r="I20" s="186">
        <f t="shared" si="3"/>
        <v>0</v>
      </c>
      <c r="J20" s="190"/>
      <c r="K20" s="186">
        <f t="shared" si="4"/>
        <v>0</v>
      </c>
      <c r="L20" s="190"/>
      <c r="M20" s="186">
        <f t="shared" si="5"/>
        <v>0</v>
      </c>
      <c r="N20" s="190"/>
      <c r="O20" s="186">
        <f t="shared" si="6"/>
        <v>0</v>
      </c>
      <c r="P20" s="190"/>
      <c r="Q20" s="186">
        <f t="shared" si="7"/>
        <v>0</v>
      </c>
      <c r="R20" s="190"/>
      <c r="S20" s="186">
        <f t="shared" si="8"/>
        <v>0</v>
      </c>
      <c r="T20" s="190"/>
      <c r="U20" s="186">
        <f t="shared" si="9"/>
        <v>0</v>
      </c>
      <c r="V20" s="190"/>
      <c r="W20" s="186">
        <f t="shared" si="10"/>
        <v>0</v>
      </c>
      <c r="X20" s="190"/>
      <c r="Y20" s="186" t="e">
        <f t="shared" si="11"/>
        <v>#REF!</v>
      </c>
      <c r="Z20" s="190"/>
      <c r="AA20" s="186" t="e">
        <f t="shared" si="12"/>
        <v>#REF!</v>
      </c>
      <c r="AB20" s="190"/>
      <c r="AC20" s="186" t="e">
        <f t="shared" si="13"/>
        <v>#REF!</v>
      </c>
      <c r="AD20" s="190"/>
      <c r="AE20" s="186" t="e">
        <f t="shared" si="14"/>
        <v>#REF!</v>
      </c>
      <c r="AF20" s="190"/>
      <c r="AG20" s="186" t="e">
        <f t="shared" si="15"/>
        <v>#REF!</v>
      </c>
      <c r="AH20" s="190"/>
      <c r="AI20" s="186" t="e">
        <f t="shared" si="16"/>
        <v>#REF!</v>
      </c>
      <c r="AJ20" s="190"/>
      <c r="AK20" s="186" t="e">
        <f t="shared" si="17"/>
        <v>#REF!</v>
      </c>
      <c r="AL20" s="190"/>
      <c r="AM20" s="186" t="e">
        <f t="shared" si="18"/>
        <v>#REF!</v>
      </c>
      <c r="AN20" s="190"/>
      <c r="AO20" s="186" t="e">
        <f t="shared" si="19"/>
        <v>#REF!</v>
      </c>
      <c r="AP20" s="190"/>
      <c r="AQ20" s="186" t="e">
        <f t="shared" si="20"/>
        <v>#REF!</v>
      </c>
      <c r="AR20" s="188">
        <f t="shared" si="21"/>
        <v>0</v>
      </c>
      <c r="AS20" s="186" t="e">
        <f t="shared" si="21"/>
        <v>#REF!</v>
      </c>
    </row>
    <row r="21" spans="1:45" ht="12.85" customHeight="1" x14ac:dyDescent="0.2">
      <c r="A21" s="189"/>
      <c r="B21" s="190"/>
      <c r="C21" s="186">
        <f t="shared" si="0"/>
        <v>0</v>
      </c>
      <c r="D21" s="190"/>
      <c r="E21" s="186">
        <f t="shared" si="1"/>
        <v>0</v>
      </c>
      <c r="F21" s="190"/>
      <c r="G21" s="186">
        <f t="shared" si="2"/>
        <v>0</v>
      </c>
      <c r="H21" s="190"/>
      <c r="I21" s="186">
        <f t="shared" si="3"/>
        <v>0</v>
      </c>
      <c r="J21" s="190"/>
      <c r="K21" s="186">
        <f t="shared" si="4"/>
        <v>0</v>
      </c>
      <c r="L21" s="190"/>
      <c r="M21" s="186">
        <f t="shared" si="5"/>
        <v>0</v>
      </c>
      <c r="N21" s="190"/>
      <c r="O21" s="186">
        <f t="shared" si="6"/>
        <v>0</v>
      </c>
      <c r="P21" s="190"/>
      <c r="Q21" s="186">
        <f t="shared" si="7"/>
        <v>0</v>
      </c>
      <c r="R21" s="190"/>
      <c r="S21" s="186">
        <f t="shared" si="8"/>
        <v>0</v>
      </c>
      <c r="T21" s="190"/>
      <c r="U21" s="186">
        <f t="shared" si="9"/>
        <v>0</v>
      </c>
      <c r="V21" s="190"/>
      <c r="W21" s="186">
        <f t="shared" si="10"/>
        <v>0</v>
      </c>
      <c r="X21" s="190"/>
      <c r="Y21" s="186" t="e">
        <f t="shared" si="11"/>
        <v>#REF!</v>
      </c>
      <c r="Z21" s="190"/>
      <c r="AA21" s="186" t="e">
        <f t="shared" si="12"/>
        <v>#REF!</v>
      </c>
      <c r="AB21" s="190"/>
      <c r="AC21" s="186" t="e">
        <f t="shared" si="13"/>
        <v>#REF!</v>
      </c>
      <c r="AD21" s="190"/>
      <c r="AE21" s="186" t="e">
        <f t="shared" si="14"/>
        <v>#REF!</v>
      </c>
      <c r="AF21" s="190"/>
      <c r="AG21" s="186" t="e">
        <f t="shared" si="15"/>
        <v>#REF!</v>
      </c>
      <c r="AH21" s="190"/>
      <c r="AI21" s="186" t="e">
        <f t="shared" si="16"/>
        <v>#REF!</v>
      </c>
      <c r="AJ21" s="190"/>
      <c r="AK21" s="186" t="e">
        <f t="shared" si="17"/>
        <v>#REF!</v>
      </c>
      <c r="AL21" s="190"/>
      <c r="AM21" s="186" t="e">
        <f t="shared" si="18"/>
        <v>#REF!</v>
      </c>
      <c r="AN21" s="190"/>
      <c r="AO21" s="186" t="e">
        <f t="shared" si="19"/>
        <v>#REF!</v>
      </c>
      <c r="AP21" s="190"/>
      <c r="AQ21" s="186" t="e">
        <f t="shared" si="20"/>
        <v>#REF!</v>
      </c>
      <c r="AR21" s="188">
        <f t="shared" si="21"/>
        <v>0</v>
      </c>
      <c r="AS21" s="186" t="e">
        <f t="shared" si="21"/>
        <v>#REF!</v>
      </c>
    </row>
    <row r="22" spans="1:45" ht="12.85" customHeight="1" x14ac:dyDescent="0.2">
      <c r="A22" s="189"/>
      <c r="B22" s="187"/>
      <c r="C22" s="186">
        <f t="shared" si="0"/>
        <v>0</v>
      </c>
      <c r="D22" s="187"/>
      <c r="E22" s="186">
        <f t="shared" si="1"/>
        <v>0</v>
      </c>
      <c r="F22" s="187"/>
      <c r="G22" s="186">
        <f t="shared" si="2"/>
        <v>0</v>
      </c>
      <c r="H22" s="187"/>
      <c r="I22" s="186">
        <f t="shared" si="3"/>
        <v>0</v>
      </c>
      <c r="J22" s="187"/>
      <c r="K22" s="186">
        <f t="shared" si="4"/>
        <v>0</v>
      </c>
      <c r="L22" s="187"/>
      <c r="M22" s="186">
        <f t="shared" si="5"/>
        <v>0</v>
      </c>
      <c r="N22" s="187"/>
      <c r="O22" s="186">
        <f t="shared" si="6"/>
        <v>0</v>
      </c>
      <c r="P22" s="187"/>
      <c r="Q22" s="186">
        <f t="shared" si="7"/>
        <v>0</v>
      </c>
      <c r="R22" s="187"/>
      <c r="S22" s="186">
        <f t="shared" si="8"/>
        <v>0</v>
      </c>
      <c r="T22" s="187"/>
      <c r="U22" s="186">
        <f t="shared" si="9"/>
        <v>0</v>
      </c>
      <c r="V22" s="187"/>
      <c r="W22" s="186">
        <f t="shared" si="10"/>
        <v>0</v>
      </c>
      <c r="X22" s="187"/>
      <c r="Y22" s="186" t="e">
        <f t="shared" si="11"/>
        <v>#REF!</v>
      </c>
      <c r="Z22" s="187"/>
      <c r="AA22" s="186" t="e">
        <f t="shared" si="12"/>
        <v>#REF!</v>
      </c>
      <c r="AB22" s="187"/>
      <c r="AC22" s="186" t="e">
        <f t="shared" si="13"/>
        <v>#REF!</v>
      </c>
      <c r="AD22" s="187"/>
      <c r="AE22" s="186" t="e">
        <f t="shared" si="14"/>
        <v>#REF!</v>
      </c>
      <c r="AF22" s="187"/>
      <c r="AG22" s="186" t="e">
        <f t="shared" si="15"/>
        <v>#REF!</v>
      </c>
      <c r="AH22" s="187"/>
      <c r="AI22" s="186" t="e">
        <f t="shared" si="16"/>
        <v>#REF!</v>
      </c>
      <c r="AJ22" s="187"/>
      <c r="AK22" s="186" t="e">
        <f t="shared" si="17"/>
        <v>#REF!</v>
      </c>
      <c r="AL22" s="187"/>
      <c r="AM22" s="186" t="e">
        <f t="shared" si="18"/>
        <v>#REF!</v>
      </c>
      <c r="AN22" s="187"/>
      <c r="AO22" s="186" t="e">
        <f t="shared" si="19"/>
        <v>#REF!</v>
      </c>
      <c r="AP22" s="187"/>
      <c r="AQ22" s="186" t="e">
        <f t="shared" si="20"/>
        <v>#REF!</v>
      </c>
      <c r="AR22" s="188">
        <f t="shared" si="21"/>
        <v>0</v>
      </c>
      <c r="AS22" s="186" t="e">
        <f t="shared" si="21"/>
        <v>#REF!</v>
      </c>
    </row>
    <row r="23" spans="1:45" ht="12.85" customHeight="1" x14ac:dyDescent="0.2">
      <c r="A23" s="189"/>
      <c r="B23" s="187"/>
      <c r="C23" s="186">
        <f t="shared" si="0"/>
        <v>0</v>
      </c>
      <c r="D23" s="187"/>
      <c r="E23" s="186">
        <f t="shared" si="1"/>
        <v>0</v>
      </c>
      <c r="F23" s="187"/>
      <c r="G23" s="186">
        <f t="shared" si="2"/>
        <v>0</v>
      </c>
      <c r="H23" s="187"/>
      <c r="I23" s="186">
        <f t="shared" si="3"/>
        <v>0</v>
      </c>
      <c r="J23" s="187"/>
      <c r="K23" s="186">
        <f t="shared" si="4"/>
        <v>0</v>
      </c>
      <c r="L23" s="187"/>
      <c r="M23" s="186">
        <f t="shared" si="5"/>
        <v>0</v>
      </c>
      <c r="N23" s="187"/>
      <c r="O23" s="186">
        <f t="shared" si="6"/>
        <v>0</v>
      </c>
      <c r="P23" s="187"/>
      <c r="Q23" s="186">
        <f t="shared" si="7"/>
        <v>0</v>
      </c>
      <c r="R23" s="187"/>
      <c r="S23" s="186">
        <f t="shared" si="8"/>
        <v>0</v>
      </c>
      <c r="T23" s="187"/>
      <c r="U23" s="186">
        <f t="shared" si="9"/>
        <v>0</v>
      </c>
      <c r="V23" s="187"/>
      <c r="W23" s="186">
        <f t="shared" si="10"/>
        <v>0</v>
      </c>
      <c r="X23" s="187"/>
      <c r="Y23" s="186" t="e">
        <f t="shared" si="11"/>
        <v>#REF!</v>
      </c>
      <c r="Z23" s="187"/>
      <c r="AA23" s="186" t="e">
        <f t="shared" si="12"/>
        <v>#REF!</v>
      </c>
      <c r="AB23" s="187"/>
      <c r="AC23" s="186" t="e">
        <f t="shared" si="13"/>
        <v>#REF!</v>
      </c>
      <c r="AD23" s="187"/>
      <c r="AE23" s="186" t="e">
        <f t="shared" si="14"/>
        <v>#REF!</v>
      </c>
      <c r="AF23" s="187"/>
      <c r="AG23" s="186" t="e">
        <f t="shared" si="15"/>
        <v>#REF!</v>
      </c>
      <c r="AH23" s="187"/>
      <c r="AI23" s="186" t="e">
        <f t="shared" si="16"/>
        <v>#REF!</v>
      </c>
      <c r="AJ23" s="187"/>
      <c r="AK23" s="186" t="e">
        <f t="shared" si="17"/>
        <v>#REF!</v>
      </c>
      <c r="AL23" s="187"/>
      <c r="AM23" s="186" t="e">
        <f t="shared" si="18"/>
        <v>#REF!</v>
      </c>
      <c r="AN23" s="187"/>
      <c r="AO23" s="186" t="e">
        <f t="shared" si="19"/>
        <v>#REF!</v>
      </c>
      <c r="AP23" s="187"/>
      <c r="AQ23" s="186" t="e">
        <f t="shared" si="20"/>
        <v>#REF!</v>
      </c>
      <c r="AR23" s="188">
        <f t="shared" si="21"/>
        <v>0</v>
      </c>
      <c r="AS23" s="186" t="e">
        <f t="shared" si="21"/>
        <v>#REF!</v>
      </c>
    </row>
    <row r="24" spans="1:45" ht="12.85" customHeight="1" x14ac:dyDescent="0.2">
      <c r="A24" s="189"/>
      <c r="B24" s="187"/>
      <c r="C24" s="186">
        <f t="shared" si="0"/>
        <v>0</v>
      </c>
      <c r="D24" s="187"/>
      <c r="E24" s="186">
        <f t="shared" si="1"/>
        <v>0</v>
      </c>
      <c r="F24" s="187"/>
      <c r="G24" s="186">
        <f t="shared" si="2"/>
        <v>0</v>
      </c>
      <c r="H24" s="187"/>
      <c r="I24" s="186">
        <f t="shared" si="3"/>
        <v>0</v>
      </c>
      <c r="J24" s="187"/>
      <c r="K24" s="186">
        <f t="shared" si="4"/>
        <v>0</v>
      </c>
      <c r="L24" s="187"/>
      <c r="M24" s="186">
        <f t="shared" si="5"/>
        <v>0</v>
      </c>
      <c r="N24" s="187"/>
      <c r="O24" s="186">
        <f t="shared" si="6"/>
        <v>0</v>
      </c>
      <c r="P24" s="187"/>
      <c r="Q24" s="186">
        <f t="shared" si="7"/>
        <v>0</v>
      </c>
      <c r="R24" s="187"/>
      <c r="S24" s="186">
        <f t="shared" si="8"/>
        <v>0</v>
      </c>
      <c r="T24" s="187"/>
      <c r="U24" s="186">
        <f t="shared" si="9"/>
        <v>0</v>
      </c>
      <c r="V24" s="187"/>
      <c r="W24" s="186">
        <f t="shared" si="10"/>
        <v>0</v>
      </c>
      <c r="X24" s="187"/>
      <c r="Y24" s="186" t="e">
        <f t="shared" si="11"/>
        <v>#REF!</v>
      </c>
      <c r="Z24" s="187"/>
      <c r="AA24" s="186" t="e">
        <f t="shared" si="12"/>
        <v>#REF!</v>
      </c>
      <c r="AB24" s="187"/>
      <c r="AC24" s="186" t="e">
        <f t="shared" si="13"/>
        <v>#REF!</v>
      </c>
      <c r="AD24" s="187"/>
      <c r="AE24" s="186" t="e">
        <f t="shared" si="14"/>
        <v>#REF!</v>
      </c>
      <c r="AF24" s="187"/>
      <c r="AG24" s="186" t="e">
        <f t="shared" si="15"/>
        <v>#REF!</v>
      </c>
      <c r="AH24" s="187"/>
      <c r="AI24" s="186" t="e">
        <f t="shared" si="16"/>
        <v>#REF!</v>
      </c>
      <c r="AJ24" s="187"/>
      <c r="AK24" s="186" t="e">
        <f t="shared" si="17"/>
        <v>#REF!</v>
      </c>
      <c r="AL24" s="187"/>
      <c r="AM24" s="186" t="e">
        <f t="shared" si="18"/>
        <v>#REF!</v>
      </c>
      <c r="AN24" s="187"/>
      <c r="AO24" s="186" t="e">
        <f t="shared" si="19"/>
        <v>#REF!</v>
      </c>
      <c r="AP24" s="187"/>
      <c r="AQ24" s="186" t="e">
        <f t="shared" si="20"/>
        <v>#REF!</v>
      </c>
      <c r="AR24" s="188">
        <f t="shared" si="21"/>
        <v>0</v>
      </c>
      <c r="AS24" s="186" t="e">
        <f t="shared" si="21"/>
        <v>#REF!</v>
      </c>
    </row>
    <row r="25" spans="1:45" ht="12.85" customHeight="1" x14ac:dyDescent="0.2">
      <c r="A25" s="189"/>
      <c r="B25" s="187"/>
      <c r="C25" s="186">
        <f t="shared" si="0"/>
        <v>0</v>
      </c>
      <c r="D25" s="187"/>
      <c r="E25" s="186">
        <f t="shared" si="1"/>
        <v>0</v>
      </c>
      <c r="F25" s="187"/>
      <c r="G25" s="186">
        <f t="shared" si="2"/>
        <v>0</v>
      </c>
      <c r="H25" s="187"/>
      <c r="I25" s="186">
        <f t="shared" si="3"/>
        <v>0</v>
      </c>
      <c r="J25" s="187"/>
      <c r="K25" s="186">
        <f t="shared" si="4"/>
        <v>0</v>
      </c>
      <c r="L25" s="187"/>
      <c r="M25" s="186">
        <f t="shared" si="5"/>
        <v>0</v>
      </c>
      <c r="N25" s="187"/>
      <c r="O25" s="186">
        <f t="shared" si="6"/>
        <v>0</v>
      </c>
      <c r="P25" s="187"/>
      <c r="Q25" s="186">
        <f t="shared" si="7"/>
        <v>0</v>
      </c>
      <c r="R25" s="187"/>
      <c r="S25" s="186">
        <f t="shared" si="8"/>
        <v>0</v>
      </c>
      <c r="T25" s="187"/>
      <c r="U25" s="186">
        <f t="shared" si="9"/>
        <v>0</v>
      </c>
      <c r="V25" s="187"/>
      <c r="W25" s="186">
        <f t="shared" si="10"/>
        <v>0</v>
      </c>
      <c r="X25" s="187"/>
      <c r="Y25" s="186" t="e">
        <f t="shared" si="11"/>
        <v>#REF!</v>
      </c>
      <c r="Z25" s="187"/>
      <c r="AA25" s="186" t="e">
        <f t="shared" si="12"/>
        <v>#REF!</v>
      </c>
      <c r="AB25" s="187"/>
      <c r="AC25" s="186" t="e">
        <f t="shared" si="13"/>
        <v>#REF!</v>
      </c>
      <c r="AD25" s="187"/>
      <c r="AE25" s="186" t="e">
        <f t="shared" si="14"/>
        <v>#REF!</v>
      </c>
      <c r="AF25" s="187"/>
      <c r="AG25" s="186" t="e">
        <f t="shared" si="15"/>
        <v>#REF!</v>
      </c>
      <c r="AH25" s="187"/>
      <c r="AI25" s="186" t="e">
        <f t="shared" si="16"/>
        <v>#REF!</v>
      </c>
      <c r="AJ25" s="187"/>
      <c r="AK25" s="186" t="e">
        <f t="shared" si="17"/>
        <v>#REF!</v>
      </c>
      <c r="AL25" s="187"/>
      <c r="AM25" s="186" t="e">
        <f t="shared" si="18"/>
        <v>#REF!</v>
      </c>
      <c r="AN25" s="187"/>
      <c r="AO25" s="186" t="e">
        <f t="shared" si="19"/>
        <v>#REF!</v>
      </c>
      <c r="AP25" s="187"/>
      <c r="AQ25" s="186" t="e">
        <f t="shared" si="20"/>
        <v>#REF!</v>
      </c>
      <c r="AR25" s="188">
        <f t="shared" si="21"/>
        <v>0</v>
      </c>
      <c r="AS25" s="186" t="e">
        <f t="shared" si="21"/>
        <v>#REF!</v>
      </c>
    </row>
    <row r="26" spans="1:45" ht="12.85" customHeight="1" x14ac:dyDescent="0.2">
      <c r="A26" s="189"/>
      <c r="B26" s="187"/>
      <c r="C26" s="186">
        <f t="shared" si="0"/>
        <v>0</v>
      </c>
      <c r="D26" s="187"/>
      <c r="E26" s="186">
        <f t="shared" si="1"/>
        <v>0</v>
      </c>
      <c r="F26" s="187"/>
      <c r="G26" s="186">
        <f t="shared" si="2"/>
        <v>0</v>
      </c>
      <c r="H26" s="187"/>
      <c r="I26" s="186">
        <f t="shared" si="3"/>
        <v>0</v>
      </c>
      <c r="J26" s="187"/>
      <c r="K26" s="186">
        <f t="shared" si="4"/>
        <v>0</v>
      </c>
      <c r="L26" s="187"/>
      <c r="M26" s="186">
        <f t="shared" si="5"/>
        <v>0</v>
      </c>
      <c r="N26" s="187"/>
      <c r="O26" s="186">
        <f t="shared" si="6"/>
        <v>0</v>
      </c>
      <c r="P26" s="187"/>
      <c r="Q26" s="186">
        <f t="shared" si="7"/>
        <v>0</v>
      </c>
      <c r="R26" s="187"/>
      <c r="S26" s="186">
        <f t="shared" si="8"/>
        <v>0</v>
      </c>
      <c r="T26" s="187"/>
      <c r="U26" s="186">
        <f t="shared" si="9"/>
        <v>0</v>
      </c>
      <c r="V26" s="187"/>
      <c r="W26" s="186">
        <f t="shared" si="10"/>
        <v>0</v>
      </c>
      <c r="X26" s="187"/>
      <c r="Y26" s="186" t="e">
        <f t="shared" si="11"/>
        <v>#REF!</v>
      </c>
      <c r="Z26" s="187"/>
      <c r="AA26" s="186" t="e">
        <f t="shared" si="12"/>
        <v>#REF!</v>
      </c>
      <c r="AB26" s="187"/>
      <c r="AC26" s="186" t="e">
        <f t="shared" si="13"/>
        <v>#REF!</v>
      </c>
      <c r="AD26" s="187"/>
      <c r="AE26" s="186" t="e">
        <f t="shared" si="14"/>
        <v>#REF!</v>
      </c>
      <c r="AF26" s="187"/>
      <c r="AG26" s="186" t="e">
        <f t="shared" si="15"/>
        <v>#REF!</v>
      </c>
      <c r="AH26" s="187"/>
      <c r="AI26" s="186" t="e">
        <f t="shared" si="16"/>
        <v>#REF!</v>
      </c>
      <c r="AJ26" s="187"/>
      <c r="AK26" s="186" t="e">
        <f t="shared" si="17"/>
        <v>#REF!</v>
      </c>
      <c r="AL26" s="187"/>
      <c r="AM26" s="186" t="e">
        <f t="shared" si="18"/>
        <v>#REF!</v>
      </c>
      <c r="AN26" s="187"/>
      <c r="AO26" s="186" t="e">
        <f t="shared" si="19"/>
        <v>#REF!</v>
      </c>
      <c r="AP26" s="187"/>
      <c r="AQ26" s="186" t="e">
        <f t="shared" si="20"/>
        <v>#REF!</v>
      </c>
      <c r="AR26" s="188">
        <f t="shared" si="21"/>
        <v>0</v>
      </c>
      <c r="AS26" s="186" t="e">
        <f t="shared" si="21"/>
        <v>#REF!</v>
      </c>
    </row>
    <row r="27" spans="1:45" ht="12.85" customHeight="1" x14ac:dyDescent="0.2">
      <c r="A27" s="189"/>
      <c r="B27" s="187"/>
      <c r="C27" s="186">
        <f t="shared" si="0"/>
        <v>0</v>
      </c>
      <c r="D27" s="187"/>
      <c r="E27" s="186">
        <f t="shared" si="1"/>
        <v>0</v>
      </c>
      <c r="F27" s="187"/>
      <c r="G27" s="186">
        <f t="shared" si="2"/>
        <v>0</v>
      </c>
      <c r="H27" s="187"/>
      <c r="I27" s="186">
        <f t="shared" si="3"/>
        <v>0</v>
      </c>
      <c r="J27" s="187"/>
      <c r="K27" s="186">
        <f t="shared" si="4"/>
        <v>0</v>
      </c>
      <c r="L27" s="187"/>
      <c r="M27" s="186">
        <f t="shared" si="5"/>
        <v>0</v>
      </c>
      <c r="N27" s="187"/>
      <c r="O27" s="186">
        <f t="shared" si="6"/>
        <v>0</v>
      </c>
      <c r="P27" s="187"/>
      <c r="Q27" s="186">
        <f t="shared" si="7"/>
        <v>0</v>
      </c>
      <c r="R27" s="187"/>
      <c r="S27" s="186">
        <f t="shared" si="8"/>
        <v>0</v>
      </c>
      <c r="T27" s="187"/>
      <c r="U27" s="186">
        <f t="shared" si="9"/>
        <v>0</v>
      </c>
      <c r="V27" s="187"/>
      <c r="W27" s="186">
        <f t="shared" si="10"/>
        <v>0</v>
      </c>
      <c r="X27" s="187"/>
      <c r="Y27" s="186" t="e">
        <f t="shared" si="11"/>
        <v>#REF!</v>
      </c>
      <c r="Z27" s="187"/>
      <c r="AA27" s="186" t="e">
        <f t="shared" si="12"/>
        <v>#REF!</v>
      </c>
      <c r="AB27" s="187"/>
      <c r="AC27" s="186" t="e">
        <f t="shared" si="13"/>
        <v>#REF!</v>
      </c>
      <c r="AD27" s="187"/>
      <c r="AE27" s="186" t="e">
        <f t="shared" si="14"/>
        <v>#REF!</v>
      </c>
      <c r="AF27" s="187"/>
      <c r="AG27" s="186" t="e">
        <f t="shared" si="15"/>
        <v>#REF!</v>
      </c>
      <c r="AH27" s="187"/>
      <c r="AI27" s="186" t="e">
        <f t="shared" si="16"/>
        <v>#REF!</v>
      </c>
      <c r="AJ27" s="187"/>
      <c r="AK27" s="186" t="e">
        <f t="shared" si="17"/>
        <v>#REF!</v>
      </c>
      <c r="AL27" s="187"/>
      <c r="AM27" s="186" t="e">
        <f t="shared" si="18"/>
        <v>#REF!</v>
      </c>
      <c r="AN27" s="187"/>
      <c r="AO27" s="186" t="e">
        <f t="shared" si="19"/>
        <v>#REF!</v>
      </c>
      <c r="AP27" s="187"/>
      <c r="AQ27" s="186" t="e">
        <f t="shared" si="20"/>
        <v>#REF!</v>
      </c>
      <c r="AR27" s="188">
        <f t="shared" si="21"/>
        <v>0</v>
      </c>
      <c r="AS27" s="186" t="e">
        <f t="shared" si="21"/>
        <v>#REF!</v>
      </c>
    </row>
    <row r="28" spans="1:45" ht="12.85" customHeight="1" x14ac:dyDescent="0.2">
      <c r="A28" s="191"/>
      <c r="B28" s="190"/>
      <c r="C28" s="186">
        <f t="shared" si="0"/>
        <v>0</v>
      </c>
      <c r="D28" s="190"/>
      <c r="E28" s="186">
        <f t="shared" si="1"/>
        <v>0</v>
      </c>
      <c r="F28" s="190"/>
      <c r="G28" s="186">
        <f t="shared" si="2"/>
        <v>0</v>
      </c>
      <c r="H28" s="190"/>
      <c r="I28" s="186">
        <f t="shared" si="3"/>
        <v>0</v>
      </c>
      <c r="J28" s="190"/>
      <c r="K28" s="186">
        <f t="shared" si="4"/>
        <v>0</v>
      </c>
      <c r="L28" s="190"/>
      <c r="M28" s="186">
        <f t="shared" si="5"/>
        <v>0</v>
      </c>
      <c r="N28" s="190"/>
      <c r="O28" s="186">
        <f t="shared" si="6"/>
        <v>0</v>
      </c>
      <c r="P28" s="190"/>
      <c r="Q28" s="186">
        <f t="shared" si="7"/>
        <v>0</v>
      </c>
      <c r="R28" s="190"/>
      <c r="S28" s="186">
        <f t="shared" si="8"/>
        <v>0</v>
      </c>
      <c r="T28" s="190"/>
      <c r="U28" s="186">
        <f t="shared" si="9"/>
        <v>0</v>
      </c>
      <c r="V28" s="190"/>
      <c r="W28" s="186">
        <f t="shared" si="10"/>
        <v>0</v>
      </c>
      <c r="X28" s="190"/>
      <c r="Y28" s="186" t="e">
        <f t="shared" si="11"/>
        <v>#REF!</v>
      </c>
      <c r="Z28" s="190"/>
      <c r="AA28" s="186" t="e">
        <f t="shared" si="12"/>
        <v>#REF!</v>
      </c>
      <c r="AB28" s="190"/>
      <c r="AC28" s="186" t="e">
        <f t="shared" si="13"/>
        <v>#REF!</v>
      </c>
      <c r="AD28" s="190"/>
      <c r="AE28" s="186" t="e">
        <f t="shared" si="14"/>
        <v>#REF!</v>
      </c>
      <c r="AF28" s="190"/>
      <c r="AG28" s="186" t="e">
        <f t="shared" si="15"/>
        <v>#REF!</v>
      </c>
      <c r="AH28" s="190"/>
      <c r="AI28" s="186" t="e">
        <f t="shared" si="16"/>
        <v>#REF!</v>
      </c>
      <c r="AJ28" s="190"/>
      <c r="AK28" s="186" t="e">
        <f t="shared" si="17"/>
        <v>#REF!</v>
      </c>
      <c r="AL28" s="190"/>
      <c r="AM28" s="186" t="e">
        <f t="shared" si="18"/>
        <v>#REF!</v>
      </c>
      <c r="AN28" s="190"/>
      <c r="AO28" s="186" t="e">
        <f t="shared" si="19"/>
        <v>#REF!</v>
      </c>
      <c r="AP28" s="190"/>
      <c r="AQ28" s="186" t="e">
        <f t="shared" si="20"/>
        <v>#REF!</v>
      </c>
      <c r="AR28" s="188">
        <f t="shared" si="21"/>
        <v>0</v>
      </c>
      <c r="AS28" s="186" t="e">
        <f t="shared" si="21"/>
        <v>#REF!</v>
      </c>
    </row>
    <row r="29" spans="1:45" ht="12.85" customHeight="1" x14ac:dyDescent="0.2">
      <c r="A29" s="191"/>
      <c r="B29" s="190"/>
      <c r="C29" s="186">
        <f t="shared" si="0"/>
        <v>0</v>
      </c>
      <c r="D29" s="190"/>
      <c r="E29" s="186">
        <f t="shared" si="1"/>
        <v>0</v>
      </c>
      <c r="F29" s="190"/>
      <c r="G29" s="186">
        <f t="shared" si="2"/>
        <v>0</v>
      </c>
      <c r="H29" s="190"/>
      <c r="I29" s="186">
        <f t="shared" si="3"/>
        <v>0</v>
      </c>
      <c r="J29" s="190"/>
      <c r="K29" s="186">
        <f t="shared" si="4"/>
        <v>0</v>
      </c>
      <c r="L29" s="190"/>
      <c r="M29" s="186">
        <f t="shared" si="5"/>
        <v>0</v>
      </c>
      <c r="N29" s="190"/>
      <c r="O29" s="186">
        <f t="shared" si="6"/>
        <v>0</v>
      </c>
      <c r="P29" s="190"/>
      <c r="Q29" s="186">
        <f t="shared" si="7"/>
        <v>0</v>
      </c>
      <c r="R29" s="190"/>
      <c r="S29" s="186">
        <f t="shared" si="8"/>
        <v>0</v>
      </c>
      <c r="T29" s="190"/>
      <c r="U29" s="186">
        <f t="shared" si="9"/>
        <v>0</v>
      </c>
      <c r="V29" s="190"/>
      <c r="W29" s="186">
        <f t="shared" si="10"/>
        <v>0</v>
      </c>
      <c r="X29" s="190"/>
      <c r="Y29" s="186" t="e">
        <f t="shared" si="11"/>
        <v>#REF!</v>
      </c>
      <c r="Z29" s="190"/>
      <c r="AA29" s="186" t="e">
        <f t="shared" si="12"/>
        <v>#REF!</v>
      </c>
      <c r="AB29" s="190"/>
      <c r="AC29" s="186" t="e">
        <f t="shared" si="13"/>
        <v>#REF!</v>
      </c>
      <c r="AD29" s="190"/>
      <c r="AE29" s="186" t="e">
        <f t="shared" si="14"/>
        <v>#REF!</v>
      </c>
      <c r="AF29" s="190"/>
      <c r="AG29" s="186" t="e">
        <f t="shared" si="15"/>
        <v>#REF!</v>
      </c>
      <c r="AH29" s="190"/>
      <c r="AI29" s="186" t="e">
        <f t="shared" si="16"/>
        <v>#REF!</v>
      </c>
      <c r="AJ29" s="190"/>
      <c r="AK29" s="186" t="e">
        <f t="shared" si="17"/>
        <v>#REF!</v>
      </c>
      <c r="AL29" s="190"/>
      <c r="AM29" s="186" t="e">
        <f t="shared" si="18"/>
        <v>#REF!</v>
      </c>
      <c r="AN29" s="190"/>
      <c r="AO29" s="186" t="e">
        <f t="shared" si="19"/>
        <v>#REF!</v>
      </c>
      <c r="AP29" s="190"/>
      <c r="AQ29" s="186" t="e">
        <f t="shared" si="20"/>
        <v>#REF!</v>
      </c>
      <c r="AR29" s="188">
        <f t="shared" si="21"/>
        <v>0</v>
      </c>
      <c r="AS29" s="186" t="e">
        <f t="shared" si="21"/>
        <v>#REF!</v>
      </c>
    </row>
    <row r="30" spans="1:45" ht="12.85" customHeight="1" x14ac:dyDescent="0.2">
      <c r="A30" s="189"/>
      <c r="B30" s="187"/>
      <c r="C30" s="186">
        <f t="shared" si="0"/>
        <v>0</v>
      </c>
      <c r="D30" s="187"/>
      <c r="E30" s="186">
        <f t="shared" si="1"/>
        <v>0</v>
      </c>
      <c r="F30" s="187"/>
      <c r="G30" s="186">
        <f t="shared" si="2"/>
        <v>0</v>
      </c>
      <c r="H30" s="187"/>
      <c r="I30" s="186">
        <f t="shared" si="3"/>
        <v>0</v>
      </c>
      <c r="J30" s="187"/>
      <c r="K30" s="186">
        <f t="shared" si="4"/>
        <v>0</v>
      </c>
      <c r="L30" s="187"/>
      <c r="M30" s="186">
        <f t="shared" si="5"/>
        <v>0</v>
      </c>
      <c r="N30" s="187"/>
      <c r="O30" s="186">
        <f t="shared" si="6"/>
        <v>0</v>
      </c>
      <c r="P30" s="187"/>
      <c r="Q30" s="186">
        <f t="shared" si="7"/>
        <v>0</v>
      </c>
      <c r="R30" s="187"/>
      <c r="S30" s="186">
        <f t="shared" si="8"/>
        <v>0</v>
      </c>
      <c r="T30" s="187"/>
      <c r="U30" s="186">
        <f t="shared" si="9"/>
        <v>0</v>
      </c>
      <c r="V30" s="187"/>
      <c r="W30" s="186">
        <f t="shared" si="10"/>
        <v>0</v>
      </c>
      <c r="X30" s="187"/>
      <c r="Y30" s="186" t="e">
        <f t="shared" si="11"/>
        <v>#REF!</v>
      </c>
      <c r="Z30" s="187"/>
      <c r="AA30" s="186" t="e">
        <f t="shared" si="12"/>
        <v>#REF!</v>
      </c>
      <c r="AB30" s="187"/>
      <c r="AC30" s="186" t="e">
        <f t="shared" si="13"/>
        <v>#REF!</v>
      </c>
      <c r="AD30" s="187"/>
      <c r="AE30" s="186" t="e">
        <f t="shared" si="14"/>
        <v>#REF!</v>
      </c>
      <c r="AF30" s="187"/>
      <c r="AG30" s="186" t="e">
        <f t="shared" si="15"/>
        <v>#REF!</v>
      </c>
      <c r="AH30" s="187"/>
      <c r="AI30" s="186" t="e">
        <f t="shared" si="16"/>
        <v>#REF!</v>
      </c>
      <c r="AJ30" s="187"/>
      <c r="AK30" s="186" t="e">
        <f t="shared" si="17"/>
        <v>#REF!</v>
      </c>
      <c r="AL30" s="187"/>
      <c r="AM30" s="186" t="e">
        <f t="shared" si="18"/>
        <v>#REF!</v>
      </c>
      <c r="AN30" s="187"/>
      <c r="AO30" s="186" t="e">
        <f t="shared" si="19"/>
        <v>#REF!</v>
      </c>
      <c r="AP30" s="187"/>
      <c r="AQ30" s="186" t="e">
        <f t="shared" si="20"/>
        <v>#REF!</v>
      </c>
      <c r="AR30" s="188">
        <f t="shared" si="21"/>
        <v>0</v>
      </c>
      <c r="AS30" s="186" t="e">
        <f t="shared" si="21"/>
        <v>#REF!</v>
      </c>
    </row>
    <row r="31" spans="1:45" ht="12.85" customHeight="1" x14ac:dyDescent="0.2">
      <c r="A31" s="189"/>
      <c r="B31" s="190"/>
      <c r="C31" s="186">
        <f t="shared" si="0"/>
        <v>0</v>
      </c>
      <c r="D31" s="190"/>
      <c r="E31" s="186">
        <f t="shared" si="1"/>
        <v>0</v>
      </c>
      <c r="F31" s="190"/>
      <c r="G31" s="186">
        <f t="shared" si="2"/>
        <v>0</v>
      </c>
      <c r="H31" s="190"/>
      <c r="I31" s="186">
        <f t="shared" si="3"/>
        <v>0</v>
      </c>
      <c r="J31" s="190"/>
      <c r="K31" s="186">
        <f t="shared" si="4"/>
        <v>0</v>
      </c>
      <c r="L31" s="190"/>
      <c r="M31" s="186">
        <f t="shared" si="5"/>
        <v>0</v>
      </c>
      <c r="N31" s="190"/>
      <c r="O31" s="186">
        <f t="shared" si="6"/>
        <v>0</v>
      </c>
      <c r="P31" s="190"/>
      <c r="Q31" s="186">
        <f t="shared" si="7"/>
        <v>0</v>
      </c>
      <c r="R31" s="190"/>
      <c r="S31" s="186">
        <f t="shared" si="8"/>
        <v>0</v>
      </c>
      <c r="T31" s="190"/>
      <c r="U31" s="186">
        <f t="shared" si="9"/>
        <v>0</v>
      </c>
      <c r="V31" s="190"/>
      <c r="W31" s="186">
        <f t="shared" si="10"/>
        <v>0</v>
      </c>
      <c r="X31" s="190"/>
      <c r="Y31" s="186" t="e">
        <f t="shared" si="11"/>
        <v>#REF!</v>
      </c>
      <c r="Z31" s="190"/>
      <c r="AA31" s="186" t="e">
        <f t="shared" si="12"/>
        <v>#REF!</v>
      </c>
      <c r="AB31" s="190"/>
      <c r="AC31" s="186" t="e">
        <f t="shared" si="13"/>
        <v>#REF!</v>
      </c>
      <c r="AD31" s="190"/>
      <c r="AE31" s="186" t="e">
        <f t="shared" si="14"/>
        <v>#REF!</v>
      </c>
      <c r="AF31" s="190"/>
      <c r="AG31" s="186" t="e">
        <f t="shared" si="15"/>
        <v>#REF!</v>
      </c>
      <c r="AH31" s="190"/>
      <c r="AI31" s="186" t="e">
        <f t="shared" si="16"/>
        <v>#REF!</v>
      </c>
      <c r="AJ31" s="190"/>
      <c r="AK31" s="186" t="e">
        <f t="shared" si="17"/>
        <v>#REF!</v>
      </c>
      <c r="AL31" s="190"/>
      <c r="AM31" s="186" t="e">
        <f t="shared" si="18"/>
        <v>#REF!</v>
      </c>
      <c r="AN31" s="190"/>
      <c r="AO31" s="186" t="e">
        <f t="shared" si="19"/>
        <v>#REF!</v>
      </c>
      <c r="AP31" s="190"/>
      <c r="AQ31" s="186" t="e">
        <f t="shared" si="20"/>
        <v>#REF!</v>
      </c>
      <c r="AR31" s="188">
        <f t="shared" si="21"/>
        <v>0</v>
      </c>
      <c r="AS31" s="186" t="e">
        <f t="shared" si="21"/>
        <v>#REF!</v>
      </c>
    </row>
    <row r="32" spans="1:45" ht="12.85" customHeight="1" x14ac:dyDescent="0.2">
      <c r="A32" s="189"/>
      <c r="B32" s="190"/>
      <c r="C32" s="186">
        <f t="shared" si="0"/>
        <v>0</v>
      </c>
      <c r="D32" s="190"/>
      <c r="E32" s="186">
        <f t="shared" si="1"/>
        <v>0</v>
      </c>
      <c r="F32" s="190"/>
      <c r="G32" s="186">
        <f t="shared" si="2"/>
        <v>0</v>
      </c>
      <c r="H32" s="190"/>
      <c r="I32" s="186">
        <f t="shared" si="3"/>
        <v>0</v>
      </c>
      <c r="J32" s="190"/>
      <c r="K32" s="186">
        <f t="shared" si="4"/>
        <v>0</v>
      </c>
      <c r="L32" s="190"/>
      <c r="M32" s="186">
        <f t="shared" si="5"/>
        <v>0</v>
      </c>
      <c r="N32" s="190"/>
      <c r="O32" s="186">
        <f t="shared" si="6"/>
        <v>0</v>
      </c>
      <c r="P32" s="190"/>
      <c r="Q32" s="186">
        <f t="shared" si="7"/>
        <v>0</v>
      </c>
      <c r="R32" s="190"/>
      <c r="S32" s="186">
        <f t="shared" si="8"/>
        <v>0</v>
      </c>
      <c r="T32" s="190"/>
      <c r="U32" s="186">
        <f t="shared" si="9"/>
        <v>0</v>
      </c>
      <c r="V32" s="190"/>
      <c r="W32" s="186">
        <f t="shared" si="10"/>
        <v>0</v>
      </c>
      <c r="X32" s="190"/>
      <c r="Y32" s="186" t="e">
        <f t="shared" si="11"/>
        <v>#REF!</v>
      </c>
      <c r="Z32" s="190"/>
      <c r="AA32" s="186" t="e">
        <f t="shared" si="12"/>
        <v>#REF!</v>
      </c>
      <c r="AB32" s="190"/>
      <c r="AC32" s="186" t="e">
        <f t="shared" si="13"/>
        <v>#REF!</v>
      </c>
      <c r="AD32" s="190"/>
      <c r="AE32" s="186" t="e">
        <f t="shared" si="14"/>
        <v>#REF!</v>
      </c>
      <c r="AF32" s="190"/>
      <c r="AG32" s="186" t="e">
        <f t="shared" si="15"/>
        <v>#REF!</v>
      </c>
      <c r="AH32" s="190"/>
      <c r="AI32" s="186" t="e">
        <f t="shared" si="16"/>
        <v>#REF!</v>
      </c>
      <c r="AJ32" s="190"/>
      <c r="AK32" s="186" t="e">
        <f t="shared" si="17"/>
        <v>#REF!</v>
      </c>
      <c r="AL32" s="190"/>
      <c r="AM32" s="186" t="e">
        <f t="shared" si="18"/>
        <v>#REF!</v>
      </c>
      <c r="AN32" s="190"/>
      <c r="AO32" s="186" t="e">
        <f t="shared" si="19"/>
        <v>#REF!</v>
      </c>
      <c r="AP32" s="190"/>
      <c r="AQ32" s="186" t="e">
        <f t="shared" si="20"/>
        <v>#REF!</v>
      </c>
      <c r="AR32" s="188">
        <f t="shared" si="21"/>
        <v>0</v>
      </c>
      <c r="AS32" s="186" t="e">
        <f t="shared" si="21"/>
        <v>#REF!</v>
      </c>
    </row>
    <row r="33" spans="1:45" ht="12.85" customHeight="1" x14ac:dyDescent="0.2">
      <c r="A33" s="189"/>
      <c r="B33" s="190"/>
      <c r="C33" s="186">
        <f t="shared" si="0"/>
        <v>0</v>
      </c>
      <c r="D33" s="190"/>
      <c r="E33" s="186">
        <f t="shared" si="1"/>
        <v>0</v>
      </c>
      <c r="F33" s="190"/>
      <c r="G33" s="186">
        <f t="shared" si="2"/>
        <v>0</v>
      </c>
      <c r="H33" s="190"/>
      <c r="I33" s="186">
        <f t="shared" si="3"/>
        <v>0</v>
      </c>
      <c r="J33" s="190"/>
      <c r="K33" s="186">
        <f t="shared" si="4"/>
        <v>0</v>
      </c>
      <c r="L33" s="190"/>
      <c r="M33" s="186">
        <f t="shared" si="5"/>
        <v>0</v>
      </c>
      <c r="N33" s="190"/>
      <c r="O33" s="186">
        <f t="shared" si="6"/>
        <v>0</v>
      </c>
      <c r="P33" s="190"/>
      <c r="Q33" s="186">
        <f t="shared" si="7"/>
        <v>0</v>
      </c>
      <c r="R33" s="190"/>
      <c r="S33" s="186">
        <f t="shared" si="8"/>
        <v>0</v>
      </c>
      <c r="T33" s="190"/>
      <c r="U33" s="186">
        <f t="shared" si="9"/>
        <v>0</v>
      </c>
      <c r="V33" s="190"/>
      <c r="W33" s="186">
        <f t="shared" si="10"/>
        <v>0</v>
      </c>
      <c r="X33" s="190"/>
      <c r="Y33" s="186" t="e">
        <f t="shared" si="11"/>
        <v>#REF!</v>
      </c>
      <c r="Z33" s="190"/>
      <c r="AA33" s="186" t="e">
        <f t="shared" si="12"/>
        <v>#REF!</v>
      </c>
      <c r="AB33" s="190"/>
      <c r="AC33" s="186" t="e">
        <f t="shared" si="13"/>
        <v>#REF!</v>
      </c>
      <c r="AD33" s="190"/>
      <c r="AE33" s="186" t="e">
        <f t="shared" si="14"/>
        <v>#REF!</v>
      </c>
      <c r="AF33" s="190"/>
      <c r="AG33" s="186" t="e">
        <f t="shared" si="15"/>
        <v>#REF!</v>
      </c>
      <c r="AH33" s="190"/>
      <c r="AI33" s="186" t="e">
        <f t="shared" si="16"/>
        <v>#REF!</v>
      </c>
      <c r="AJ33" s="190"/>
      <c r="AK33" s="186" t="e">
        <f t="shared" si="17"/>
        <v>#REF!</v>
      </c>
      <c r="AL33" s="190"/>
      <c r="AM33" s="186" t="e">
        <f t="shared" si="18"/>
        <v>#REF!</v>
      </c>
      <c r="AN33" s="190"/>
      <c r="AO33" s="186" t="e">
        <f t="shared" si="19"/>
        <v>#REF!</v>
      </c>
      <c r="AP33" s="190"/>
      <c r="AQ33" s="186" t="e">
        <f t="shared" si="20"/>
        <v>#REF!</v>
      </c>
      <c r="AR33" s="188">
        <f t="shared" si="21"/>
        <v>0</v>
      </c>
      <c r="AS33" s="186" t="e">
        <f t="shared" si="21"/>
        <v>#REF!</v>
      </c>
    </row>
    <row r="34" spans="1:45" ht="12.85" customHeight="1" x14ac:dyDescent="0.2">
      <c r="A34" s="189"/>
      <c r="B34" s="190"/>
      <c r="C34" s="186">
        <f t="shared" si="0"/>
        <v>0</v>
      </c>
      <c r="D34" s="190"/>
      <c r="E34" s="186">
        <f t="shared" si="1"/>
        <v>0</v>
      </c>
      <c r="F34" s="190"/>
      <c r="G34" s="186">
        <f t="shared" si="2"/>
        <v>0</v>
      </c>
      <c r="H34" s="190"/>
      <c r="I34" s="186">
        <f t="shared" si="3"/>
        <v>0</v>
      </c>
      <c r="J34" s="190"/>
      <c r="K34" s="186">
        <f t="shared" si="4"/>
        <v>0</v>
      </c>
      <c r="L34" s="190"/>
      <c r="M34" s="186">
        <f t="shared" si="5"/>
        <v>0</v>
      </c>
      <c r="N34" s="190"/>
      <c r="O34" s="186">
        <f t="shared" si="6"/>
        <v>0</v>
      </c>
      <c r="P34" s="190"/>
      <c r="Q34" s="186">
        <f t="shared" si="7"/>
        <v>0</v>
      </c>
      <c r="R34" s="190"/>
      <c r="S34" s="186">
        <f t="shared" si="8"/>
        <v>0</v>
      </c>
      <c r="T34" s="190"/>
      <c r="U34" s="186">
        <f t="shared" si="9"/>
        <v>0</v>
      </c>
      <c r="V34" s="190"/>
      <c r="W34" s="186">
        <f t="shared" si="10"/>
        <v>0</v>
      </c>
      <c r="X34" s="190"/>
      <c r="Y34" s="186" t="e">
        <f t="shared" si="11"/>
        <v>#REF!</v>
      </c>
      <c r="Z34" s="190"/>
      <c r="AA34" s="186" t="e">
        <f t="shared" si="12"/>
        <v>#REF!</v>
      </c>
      <c r="AB34" s="190"/>
      <c r="AC34" s="186" t="e">
        <f t="shared" si="13"/>
        <v>#REF!</v>
      </c>
      <c r="AD34" s="190"/>
      <c r="AE34" s="186" t="e">
        <f t="shared" si="14"/>
        <v>#REF!</v>
      </c>
      <c r="AF34" s="190"/>
      <c r="AG34" s="186" t="e">
        <f t="shared" si="15"/>
        <v>#REF!</v>
      </c>
      <c r="AH34" s="190"/>
      <c r="AI34" s="186" t="e">
        <f t="shared" si="16"/>
        <v>#REF!</v>
      </c>
      <c r="AJ34" s="190"/>
      <c r="AK34" s="186" t="e">
        <f t="shared" si="17"/>
        <v>#REF!</v>
      </c>
      <c r="AL34" s="190"/>
      <c r="AM34" s="186" t="e">
        <f t="shared" si="18"/>
        <v>#REF!</v>
      </c>
      <c r="AN34" s="190"/>
      <c r="AO34" s="186" t="e">
        <f t="shared" si="19"/>
        <v>#REF!</v>
      </c>
      <c r="AP34" s="190"/>
      <c r="AQ34" s="186" t="e">
        <f t="shared" si="20"/>
        <v>#REF!</v>
      </c>
      <c r="AR34" s="188">
        <f t="shared" si="21"/>
        <v>0</v>
      </c>
      <c r="AS34" s="186" t="e">
        <f t="shared" si="21"/>
        <v>#REF!</v>
      </c>
    </row>
    <row r="35" spans="1:45" ht="12.85" customHeight="1" x14ac:dyDescent="0.2">
      <c r="A35" s="189"/>
      <c r="B35" s="190"/>
      <c r="C35" s="186">
        <f t="shared" si="0"/>
        <v>0</v>
      </c>
      <c r="D35" s="190"/>
      <c r="E35" s="186">
        <f t="shared" si="1"/>
        <v>0</v>
      </c>
      <c r="F35" s="190"/>
      <c r="G35" s="186">
        <f t="shared" si="2"/>
        <v>0</v>
      </c>
      <c r="H35" s="190"/>
      <c r="I35" s="186">
        <f t="shared" si="3"/>
        <v>0</v>
      </c>
      <c r="J35" s="190"/>
      <c r="K35" s="186">
        <f t="shared" si="4"/>
        <v>0</v>
      </c>
      <c r="L35" s="190"/>
      <c r="M35" s="186">
        <f t="shared" si="5"/>
        <v>0</v>
      </c>
      <c r="N35" s="190"/>
      <c r="O35" s="186">
        <f t="shared" si="6"/>
        <v>0</v>
      </c>
      <c r="P35" s="190"/>
      <c r="Q35" s="186">
        <f t="shared" si="7"/>
        <v>0</v>
      </c>
      <c r="R35" s="190"/>
      <c r="S35" s="186">
        <f t="shared" si="8"/>
        <v>0</v>
      </c>
      <c r="T35" s="190"/>
      <c r="U35" s="186">
        <f t="shared" si="9"/>
        <v>0</v>
      </c>
      <c r="V35" s="190"/>
      <c r="W35" s="186">
        <f t="shared" si="10"/>
        <v>0</v>
      </c>
      <c r="X35" s="190"/>
      <c r="Y35" s="186" t="e">
        <f t="shared" si="11"/>
        <v>#REF!</v>
      </c>
      <c r="Z35" s="190"/>
      <c r="AA35" s="186" t="e">
        <f t="shared" si="12"/>
        <v>#REF!</v>
      </c>
      <c r="AB35" s="190"/>
      <c r="AC35" s="186" t="e">
        <f t="shared" si="13"/>
        <v>#REF!</v>
      </c>
      <c r="AD35" s="190"/>
      <c r="AE35" s="186" t="e">
        <f t="shared" si="14"/>
        <v>#REF!</v>
      </c>
      <c r="AF35" s="190"/>
      <c r="AG35" s="186" t="e">
        <f t="shared" si="15"/>
        <v>#REF!</v>
      </c>
      <c r="AH35" s="190"/>
      <c r="AI35" s="186" t="e">
        <f t="shared" si="16"/>
        <v>#REF!</v>
      </c>
      <c r="AJ35" s="190"/>
      <c r="AK35" s="186" t="e">
        <f t="shared" si="17"/>
        <v>#REF!</v>
      </c>
      <c r="AL35" s="190"/>
      <c r="AM35" s="186" t="e">
        <f t="shared" si="18"/>
        <v>#REF!</v>
      </c>
      <c r="AN35" s="190"/>
      <c r="AO35" s="186" t="e">
        <f t="shared" si="19"/>
        <v>#REF!</v>
      </c>
      <c r="AP35" s="190"/>
      <c r="AQ35" s="186" t="e">
        <f t="shared" si="20"/>
        <v>#REF!</v>
      </c>
      <c r="AR35" s="188">
        <f t="shared" si="21"/>
        <v>0</v>
      </c>
      <c r="AS35" s="186" t="e">
        <f t="shared" si="21"/>
        <v>#REF!</v>
      </c>
    </row>
    <row r="36" spans="1:45" ht="12.85" customHeight="1" x14ac:dyDescent="0.2">
      <c r="A36" s="189"/>
      <c r="B36" s="190"/>
      <c r="C36" s="186">
        <f t="shared" si="0"/>
        <v>0</v>
      </c>
      <c r="D36" s="190"/>
      <c r="E36" s="186">
        <f t="shared" si="1"/>
        <v>0</v>
      </c>
      <c r="F36" s="190"/>
      <c r="G36" s="186">
        <f t="shared" si="2"/>
        <v>0</v>
      </c>
      <c r="H36" s="190"/>
      <c r="I36" s="186">
        <f t="shared" si="3"/>
        <v>0</v>
      </c>
      <c r="J36" s="190"/>
      <c r="K36" s="186">
        <f t="shared" si="4"/>
        <v>0</v>
      </c>
      <c r="L36" s="190"/>
      <c r="M36" s="186">
        <f t="shared" si="5"/>
        <v>0</v>
      </c>
      <c r="N36" s="190"/>
      <c r="O36" s="186">
        <f t="shared" si="6"/>
        <v>0</v>
      </c>
      <c r="P36" s="190"/>
      <c r="Q36" s="186">
        <f t="shared" si="7"/>
        <v>0</v>
      </c>
      <c r="R36" s="190"/>
      <c r="S36" s="186">
        <f t="shared" si="8"/>
        <v>0</v>
      </c>
      <c r="T36" s="190"/>
      <c r="U36" s="186">
        <f t="shared" si="9"/>
        <v>0</v>
      </c>
      <c r="V36" s="190"/>
      <c r="W36" s="186">
        <f t="shared" si="10"/>
        <v>0</v>
      </c>
      <c r="X36" s="190"/>
      <c r="Y36" s="186" t="e">
        <f t="shared" si="11"/>
        <v>#REF!</v>
      </c>
      <c r="Z36" s="190"/>
      <c r="AA36" s="186" t="e">
        <f t="shared" si="12"/>
        <v>#REF!</v>
      </c>
      <c r="AB36" s="190"/>
      <c r="AC36" s="186" t="e">
        <f t="shared" si="13"/>
        <v>#REF!</v>
      </c>
      <c r="AD36" s="190"/>
      <c r="AE36" s="186" t="e">
        <f t="shared" si="14"/>
        <v>#REF!</v>
      </c>
      <c r="AF36" s="190"/>
      <c r="AG36" s="186" t="e">
        <f t="shared" si="15"/>
        <v>#REF!</v>
      </c>
      <c r="AH36" s="190"/>
      <c r="AI36" s="186" t="e">
        <f t="shared" si="16"/>
        <v>#REF!</v>
      </c>
      <c r="AJ36" s="190"/>
      <c r="AK36" s="186" t="e">
        <f t="shared" si="17"/>
        <v>#REF!</v>
      </c>
      <c r="AL36" s="190"/>
      <c r="AM36" s="186" t="e">
        <f t="shared" si="18"/>
        <v>#REF!</v>
      </c>
      <c r="AN36" s="190"/>
      <c r="AO36" s="186" t="e">
        <f t="shared" si="19"/>
        <v>#REF!</v>
      </c>
      <c r="AP36" s="190"/>
      <c r="AQ36" s="186" t="e">
        <f t="shared" si="20"/>
        <v>#REF!</v>
      </c>
      <c r="AR36" s="188">
        <f t="shared" si="21"/>
        <v>0</v>
      </c>
      <c r="AS36" s="186" t="e">
        <f t="shared" si="21"/>
        <v>#REF!</v>
      </c>
    </row>
    <row r="37" spans="1:45" ht="12.85" customHeight="1" x14ac:dyDescent="0.2">
      <c r="A37" s="189"/>
      <c r="B37" s="187"/>
      <c r="C37" s="186">
        <f t="shared" si="0"/>
        <v>0</v>
      </c>
      <c r="D37" s="187"/>
      <c r="E37" s="186">
        <f t="shared" si="1"/>
        <v>0</v>
      </c>
      <c r="F37" s="187"/>
      <c r="G37" s="186">
        <f t="shared" si="2"/>
        <v>0</v>
      </c>
      <c r="H37" s="187"/>
      <c r="I37" s="186">
        <f t="shared" si="3"/>
        <v>0</v>
      </c>
      <c r="J37" s="187"/>
      <c r="K37" s="186">
        <f t="shared" si="4"/>
        <v>0</v>
      </c>
      <c r="L37" s="187"/>
      <c r="M37" s="186">
        <f t="shared" si="5"/>
        <v>0</v>
      </c>
      <c r="N37" s="187"/>
      <c r="O37" s="186">
        <f t="shared" si="6"/>
        <v>0</v>
      </c>
      <c r="P37" s="187"/>
      <c r="Q37" s="186">
        <f t="shared" si="7"/>
        <v>0</v>
      </c>
      <c r="R37" s="187"/>
      <c r="S37" s="186">
        <f t="shared" si="8"/>
        <v>0</v>
      </c>
      <c r="T37" s="187"/>
      <c r="U37" s="186">
        <f t="shared" si="9"/>
        <v>0</v>
      </c>
      <c r="V37" s="187"/>
      <c r="W37" s="186">
        <f t="shared" si="10"/>
        <v>0</v>
      </c>
      <c r="X37" s="187"/>
      <c r="Y37" s="186" t="e">
        <f t="shared" si="11"/>
        <v>#REF!</v>
      </c>
      <c r="Z37" s="187"/>
      <c r="AA37" s="186" t="e">
        <f t="shared" si="12"/>
        <v>#REF!</v>
      </c>
      <c r="AB37" s="187"/>
      <c r="AC37" s="186" t="e">
        <f t="shared" si="13"/>
        <v>#REF!</v>
      </c>
      <c r="AD37" s="187"/>
      <c r="AE37" s="186" t="e">
        <f t="shared" si="14"/>
        <v>#REF!</v>
      </c>
      <c r="AF37" s="187"/>
      <c r="AG37" s="186" t="e">
        <f t="shared" si="15"/>
        <v>#REF!</v>
      </c>
      <c r="AH37" s="187"/>
      <c r="AI37" s="186" t="e">
        <f t="shared" si="16"/>
        <v>#REF!</v>
      </c>
      <c r="AJ37" s="187"/>
      <c r="AK37" s="186" t="e">
        <f t="shared" si="17"/>
        <v>#REF!</v>
      </c>
      <c r="AL37" s="187"/>
      <c r="AM37" s="186" t="e">
        <f t="shared" si="18"/>
        <v>#REF!</v>
      </c>
      <c r="AN37" s="187"/>
      <c r="AO37" s="186" t="e">
        <f t="shared" si="19"/>
        <v>#REF!</v>
      </c>
      <c r="AP37" s="187"/>
      <c r="AQ37" s="186" t="e">
        <f t="shared" si="20"/>
        <v>#REF!</v>
      </c>
      <c r="AR37" s="188">
        <f t="shared" ref="AR37:AS68" si="22">B37+D37+F37+H37+J37+L37+N37+P37+R37+T37+V37+X37+Z37+AB37+AD37+AF37+AH37+AJ37+AL37+AN37+AP37</f>
        <v>0</v>
      </c>
      <c r="AS37" s="186" t="e">
        <f t="shared" si="22"/>
        <v>#REF!</v>
      </c>
    </row>
    <row r="38" spans="1:45" ht="12.85" customHeight="1" x14ac:dyDescent="0.2">
      <c r="A38" s="192"/>
      <c r="B38" s="187"/>
      <c r="C38" s="186">
        <f t="shared" si="0"/>
        <v>0</v>
      </c>
      <c r="D38" s="187"/>
      <c r="E38" s="186">
        <f t="shared" si="1"/>
        <v>0</v>
      </c>
      <c r="F38" s="187"/>
      <c r="G38" s="186">
        <f t="shared" si="2"/>
        <v>0</v>
      </c>
      <c r="H38" s="187"/>
      <c r="I38" s="186">
        <f t="shared" si="3"/>
        <v>0</v>
      </c>
      <c r="J38" s="187"/>
      <c r="K38" s="186">
        <f t="shared" si="4"/>
        <v>0</v>
      </c>
      <c r="L38" s="187"/>
      <c r="M38" s="186">
        <f t="shared" si="5"/>
        <v>0</v>
      </c>
      <c r="N38" s="187"/>
      <c r="O38" s="186">
        <f t="shared" si="6"/>
        <v>0</v>
      </c>
      <c r="P38" s="187"/>
      <c r="Q38" s="186">
        <f t="shared" si="7"/>
        <v>0</v>
      </c>
      <c r="R38" s="187"/>
      <c r="S38" s="186">
        <f t="shared" si="8"/>
        <v>0</v>
      </c>
      <c r="T38" s="187"/>
      <c r="U38" s="186">
        <f t="shared" si="9"/>
        <v>0</v>
      </c>
      <c r="V38" s="187"/>
      <c r="W38" s="186">
        <f t="shared" si="10"/>
        <v>0</v>
      </c>
      <c r="X38" s="187"/>
      <c r="Y38" s="186" t="e">
        <f t="shared" si="11"/>
        <v>#REF!</v>
      </c>
      <c r="Z38" s="187"/>
      <c r="AA38" s="186" t="e">
        <f t="shared" si="12"/>
        <v>#REF!</v>
      </c>
      <c r="AB38" s="187"/>
      <c r="AC38" s="186" t="e">
        <f t="shared" si="13"/>
        <v>#REF!</v>
      </c>
      <c r="AD38" s="187"/>
      <c r="AE38" s="186" t="e">
        <f t="shared" si="14"/>
        <v>#REF!</v>
      </c>
      <c r="AF38" s="187"/>
      <c r="AG38" s="186" t="e">
        <f t="shared" si="15"/>
        <v>#REF!</v>
      </c>
      <c r="AH38" s="187"/>
      <c r="AI38" s="186" t="e">
        <f t="shared" si="16"/>
        <v>#REF!</v>
      </c>
      <c r="AJ38" s="187"/>
      <c r="AK38" s="186" t="e">
        <f t="shared" si="17"/>
        <v>#REF!</v>
      </c>
      <c r="AL38" s="187"/>
      <c r="AM38" s="186" t="e">
        <f t="shared" si="18"/>
        <v>#REF!</v>
      </c>
      <c r="AN38" s="187"/>
      <c r="AO38" s="186" t="e">
        <f t="shared" si="19"/>
        <v>#REF!</v>
      </c>
      <c r="AP38" s="187"/>
      <c r="AQ38" s="186" t="e">
        <f t="shared" si="20"/>
        <v>#REF!</v>
      </c>
      <c r="AR38" s="188">
        <f t="shared" si="22"/>
        <v>0</v>
      </c>
      <c r="AS38" s="186" t="e">
        <f t="shared" si="22"/>
        <v>#REF!</v>
      </c>
    </row>
    <row r="39" spans="1:45" ht="12.85" customHeight="1" x14ac:dyDescent="0.2">
      <c r="A39" s="192"/>
      <c r="B39" s="187"/>
      <c r="C39" s="186">
        <f t="shared" si="0"/>
        <v>0</v>
      </c>
      <c r="D39" s="187"/>
      <c r="E39" s="186">
        <f t="shared" si="1"/>
        <v>0</v>
      </c>
      <c r="F39" s="187"/>
      <c r="G39" s="186">
        <f t="shared" si="2"/>
        <v>0</v>
      </c>
      <c r="H39" s="187"/>
      <c r="I39" s="186">
        <f t="shared" si="3"/>
        <v>0</v>
      </c>
      <c r="J39" s="187"/>
      <c r="K39" s="186">
        <f t="shared" si="4"/>
        <v>0</v>
      </c>
      <c r="L39" s="187"/>
      <c r="M39" s="186">
        <f t="shared" si="5"/>
        <v>0</v>
      </c>
      <c r="N39" s="187"/>
      <c r="O39" s="186">
        <f t="shared" si="6"/>
        <v>0</v>
      </c>
      <c r="P39" s="187"/>
      <c r="Q39" s="186">
        <f t="shared" si="7"/>
        <v>0</v>
      </c>
      <c r="R39" s="187"/>
      <c r="S39" s="186">
        <f t="shared" si="8"/>
        <v>0</v>
      </c>
      <c r="T39" s="187"/>
      <c r="U39" s="186">
        <f t="shared" si="9"/>
        <v>0</v>
      </c>
      <c r="V39" s="187"/>
      <c r="W39" s="186">
        <f t="shared" si="10"/>
        <v>0</v>
      </c>
      <c r="X39" s="187"/>
      <c r="Y39" s="186" t="e">
        <f t="shared" si="11"/>
        <v>#REF!</v>
      </c>
      <c r="Z39" s="187"/>
      <c r="AA39" s="186" t="e">
        <f t="shared" si="12"/>
        <v>#REF!</v>
      </c>
      <c r="AB39" s="187"/>
      <c r="AC39" s="186" t="e">
        <f t="shared" si="13"/>
        <v>#REF!</v>
      </c>
      <c r="AD39" s="187"/>
      <c r="AE39" s="186" t="e">
        <f t="shared" si="14"/>
        <v>#REF!</v>
      </c>
      <c r="AF39" s="187"/>
      <c r="AG39" s="186" t="e">
        <f t="shared" si="15"/>
        <v>#REF!</v>
      </c>
      <c r="AH39" s="187"/>
      <c r="AI39" s="186" t="e">
        <f t="shared" si="16"/>
        <v>#REF!</v>
      </c>
      <c r="AJ39" s="187"/>
      <c r="AK39" s="186" t="e">
        <f t="shared" si="17"/>
        <v>#REF!</v>
      </c>
      <c r="AL39" s="187"/>
      <c r="AM39" s="186" t="e">
        <f t="shared" si="18"/>
        <v>#REF!</v>
      </c>
      <c r="AN39" s="187"/>
      <c r="AO39" s="186" t="e">
        <f t="shared" si="19"/>
        <v>#REF!</v>
      </c>
      <c r="AP39" s="187"/>
      <c r="AQ39" s="186" t="e">
        <f t="shared" si="20"/>
        <v>#REF!</v>
      </c>
      <c r="AR39" s="188">
        <f t="shared" si="22"/>
        <v>0</v>
      </c>
      <c r="AS39" s="186" t="e">
        <f t="shared" si="22"/>
        <v>#REF!</v>
      </c>
    </row>
    <row r="40" spans="1:45" ht="12.85" customHeight="1" x14ac:dyDescent="0.2">
      <c r="A40" s="192"/>
      <c r="B40" s="187"/>
      <c r="C40" s="186">
        <f t="shared" si="0"/>
        <v>0</v>
      </c>
      <c r="D40" s="187"/>
      <c r="E40" s="186">
        <f t="shared" si="1"/>
        <v>0</v>
      </c>
      <c r="F40" s="187"/>
      <c r="G40" s="186">
        <f t="shared" si="2"/>
        <v>0</v>
      </c>
      <c r="H40" s="187"/>
      <c r="I40" s="186">
        <f t="shared" si="3"/>
        <v>0</v>
      </c>
      <c r="J40" s="187"/>
      <c r="K40" s="186">
        <f t="shared" si="4"/>
        <v>0</v>
      </c>
      <c r="L40" s="187"/>
      <c r="M40" s="186">
        <f t="shared" si="5"/>
        <v>0</v>
      </c>
      <c r="N40" s="187"/>
      <c r="O40" s="186">
        <f t="shared" si="6"/>
        <v>0</v>
      </c>
      <c r="P40" s="187"/>
      <c r="Q40" s="186">
        <f t="shared" si="7"/>
        <v>0</v>
      </c>
      <c r="R40" s="187"/>
      <c r="S40" s="186">
        <f t="shared" si="8"/>
        <v>0</v>
      </c>
      <c r="T40" s="187"/>
      <c r="U40" s="186">
        <f t="shared" si="9"/>
        <v>0</v>
      </c>
      <c r="V40" s="187"/>
      <c r="W40" s="186">
        <f t="shared" si="10"/>
        <v>0</v>
      </c>
      <c r="X40" s="187"/>
      <c r="Y40" s="186" t="e">
        <f t="shared" si="11"/>
        <v>#REF!</v>
      </c>
      <c r="Z40" s="187"/>
      <c r="AA40" s="186" t="e">
        <f t="shared" si="12"/>
        <v>#REF!</v>
      </c>
      <c r="AB40" s="187"/>
      <c r="AC40" s="186" t="e">
        <f t="shared" si="13"/>
        <v>#REF!</v>
      </c>
      <c r="AD40" s="187"/>
      <c r="AE40" s="186" t="e">
        <f t="shared" si="14"/>
        <v>#REF!</v>
      </c>
      <c r="AF40" s="187"/>
      <c r="AG40" s="186" t="e">
        <f t="shared" si="15"/>
        <v>#REF!</v>
      </c>
      <c r="AH40" s="187"/>
      <c r="AI40" s="186" t="e">
        <f t="shared" si="16"/>
        <v>#REF!</v>
      </c>
      <c r="AJ40" s="187"/>
      <c r="AK40" s="186" t="e">
        <f t="shared" si="17"/>
        <v>#REF!</v>
      </c>
      <c r="AL40" s="187"/>
      <c r="AM40" s="186" t="e">
        <f t="shared" si="18"/>
        <v>#REF!</v>
      </c>
      <c r="AN40" s="187"/>
      <c r="AO40" s="186" t="e">
        <f t="shared" si="19"/>
        <v>#REF!</v>
      </c>
      <c r="AP40" s="187"/>
      <c r="AQ40" s="186" t="e">
        <f t="shared" si="20"/>
        <v>#REF!</v>
      </c>
      <c r="AR40" s="188">
        <f t="shared" si="22"/>
        <v>0</v>
      </c>
      <c r="AS40" s="186" t="e">
        <f t="shared" si="22"/>
        <v>#REF!</v>
      </c>
    </row>
    <row r="41" spans="1:45" ht="12.85" customHeight="1" x14ac:dyDescent="0.2">
      <c r="A41" s="192"/>
      <c r="B41" s="187"/>
      <c r="C41" s="186">
        <f t="shared" si="0"/>
        <v>0</v>
      </c>
      <c r="D41" s="187"/>
      <c r="E41" s="186">
        <f t="shared" si="1"/>
        <v>0</v>
      </c>
      <c r="F41" s="187"/>
      <c r="G41" s="186">
        <f t="shared" si="2"/>
        <v>0</v>
      </c>
      <c r="H41" s="187"/>
      <c r="I41" s="186">
        <f t="shared" si="3"/>
        <v>0</v>
      </c>
      <c r="J41" s="187"/>
      <c r="K41" s="186">
        <f t="shared" si="4"/>
        <v>0</v>
      </c>
      <c r="L41" s="187"/>
      <c r="M41" s="186">
        <f t="shared" si="5"/>
        <v>0</v>
      </c>
      <c r="N41" s="187"/>
      <c r="O41" s="186">
        <f t="shared" si="6"/>
        <v>0</v>
      </c>
      <c r="P41" s="187"/>
      <c r="Q41" s="186">
        <f t="shared" si="7"/>
        <v>0</v>
      </c>
      <c r="R41" s="187"/>
      <c r="S41" s="186">
        <f t="shared" si="8"/>
        <v>0</v>
      </c>
      <c r="T41" s="187"/>
      <c r="U41" s="186">
        <f t="shared" si="9"/>
        <v>0</v>
      </c>
      <c r="V41" s="187"/>
      <c r="W41" s="186">
        <f t="shared" si="10"/>
        <v>0</v>
      </c>
      <c r="X41" s="187"/>
      <c r="Y41" s="186" t="e">
        <f t="shared" si="11"/>
        <v>#REF!</v>
      </c>
      <c r="Z41" s="187"/>
      <c r="AA41" s="186" t="e">
        <f t="shared" si="12"/>
        <v>#REF!</v>
      </c>
      <c r="AB41" s="187"/>
      <c r="AC41" s="186" t="e">
        <f t="shared" si="13"/>
        <v>#REF!</v>
      </c>
      <c r="AD41" s="187"/>
      <c r="AE41" s="186" t="e">
        <f t="shared" si="14"/>
        <v>#REF!</v>
      </c>
      <c r="AF41" s="187"/>
      <c r="AG41" s="186" t="e">
        <f t="shared" si="15"/>
        <v>#REF!</v>
      </c>
      <c r="AH41" s="187"/>
      <c r="AI41" s="186" t="e">
        <f t="shared" si="16"/>
        <v>#REF!</v>
      </c>
      <c r="AJ41" s="187"/>
      <c r="AK41" s="186" t="e">
        <f t="shared" si="17"/>
        <v>#REF!</v>
      </c>
      <c r="AL41" s="187"/>
      <c r="AM41" s="186" t="e">
        <f t="shared" si="18"/>
        <v>#REF!</v>
      </c>
      <c r="AN41" s="187"/>
      <c r="AO41" s="186" t="e">
        <f t="shared" si="19"/>
        <v>#REF!</v>
      </c>
      <c r="AP41" s="187"/>
      <c r="AQ41" s="186" t="e">
        <f t="shared" si="20"/>
        <v>#REF!</v>
      </c>
      <c r="AR41" s="188">
        <f t="shared" si="22"/>
        <v>0</v>
      </c>
      <c r="AS41" s="186" t="e">
        <f t="shared" si="22"/>
        <v>#REF!</v>
      </c>
    </row>
    <row r="42" spans="1:45" ht="12.85" customHeight="1" x14ac:dyDescent="0.2">
      <c r="A42" s="192"/>
      <c r="B42" s="187"/>
      <c r="C42" s="186">
        <f t="shared" si="0"/>
        <v>0</v>
      </c>
      <c r="D42" s="187"/>
      <c r="E42" s="186">
        <f t="shared" si="1"/>
        <v>0</v>
      </c>
      <c r="F42" s="187"/>
      <c r="G42" s="186">
        <f t="shared" si="2"/>
        <v>0</v>
      </c>
      <c r="H42" s="187"/>
      <c r="I42" s="186">
        <f t="shared" si="3"/>
        <v>0</v>
      </c>
      <c r="J42" s="187"/>
      <c r="K42" s="186">
        <f t="shared" si="4"/>
        <v>0</v>
      </c>
      <c r="L42" s="187"/>
      <c r="M42" s="186">
        <f t="shared" si="5"/>
        <v>0</v>
      </c>
      <c r="N42" s="187"/>
      <c r="O42" s="186">
        <f t="shared" si="6"/>
        <v>0</v>
      </c>
      <c r="P42" s="187"/>
      <c r="Q42" s="186">
        <f t="shared" si="7"/>
        <v>0</v>
      </c>
      <c r="R42" s="187"/>
      <c r="S42" s="186">
        <f t="shared" si="8"/>
        <v>0</v>
      </c>
      <c r="T42" s="187"/>
      <c r="U42" s="186">
        <f t="shared" si="9"/>
        <v>0</v>
      </c>
      <c r="V42" s="187"/>
      <c r="W42" s="186">
        <f t="shared" si="10"/>
        <v>0</v>
      </c>
      <c r="X42" s="187"/>
      <c r="Y42" s="186" t="e">
        <f t="shared" si="11"/>
        <v>#REF!</v>
      </c>
      <c r="Z42" s="187"/>
      <c r="AA42" s="186" t="e">
        <f t="shared" si="12"/>
        <v>#REF!</v>
      </c>
      <c r="AB42" s="187"/>
      <c r="AC42" s="186" t="e">
        <f t="shared" si="13"/>
        <v>#REF!</v>
      </c>
      <c r="AD42" s="187"/>
      <c r="AE42" s="186" t="e">
        <f t="shared" si="14"/>
        <v>#REF!</v>
      </c>
      <c r="AF42" s="187"/>
      <c r="AG42" s="186" t="e">
        <f t="shared" si="15"/>
        <v>#REF!</v>
      </c>
      <c r="AH42" s="187"/>
      <c r="AI42" s="186" t="e">
        <f t="shared" si="16"/>
        <v>#REF!</v>
      </c>
      <c r="AJ42" s="187"/>
      <c r="AK42" s="186" t="e">
        <f t="shared" si="17"/>
        <v>#REF!</v>
      </c>
      <c r="AL42" s="187"/>
      <c r="AM42" s="186" t="e">
        <f t="shared" si="18"/>
        <v>#REF!</v>
      </c>
      <c r="AN42" s="187"/>
      <c r="AO42" s="186" t="e">
        <f t="shared" si="19"/>
        <v>#REF!</v>
      </c>
      <c r="AP42" s="187"/>
      <c r="AQ42" s="186" t="e">
        <f t="shared" si="20"/>
        <v>#REF!</v>
      </c>
      <c r="AR42" s="188">
        <f t="shared" si="22"/>
        <v>0</v>
      </c>
      <c r="AS42" s="186" t="e">
        <f t="shared" si="22"/>
        <v>#REF!</v>
      </c>
    </row>
    <row r="43" spans="1:45" ht="12.85" customHeight="1" x14ac:dyDescent="0.2">
      <c r="A43" s="193"/>
      <c r="B43" s="187"/>
      <c r="C43" s="186">
        <f t="shared" si="0"/>
        <v>0</v>
      </c>
      <c r="D43" s="187"/>
      <c r="E43" s="186">
        <f t="shared" si="1"/>
        <v>0</v>
      </c>
      <c r="F43" s="187"/>
      <c r="G43" s="186">
        <f t="shared" si="2"/>
        <v>0</v>
      </c>
      <c r="H43" s="187"/>
      <c r="I43" s="186">
        <f t="shared" si="3"/>
        <v>0</v>
      </c>
      <c r="J43" s="187"/>
      <c r="K43" s="186">
        <f t="shared" si="4"/>
        <v>0</v>
      </c>
      <c r="L43" s="187"/>
      <c r="M43" s="186">
        <f t="shared" si="5"/>
        <v>0</v>
      </c>
      <c r="N43" s="187"/>
      <c r="O43" s="186">
        <f t="shared" si="6"/>
        <v>0</v>
      </c>
      <c r="P43" s="187"/>
      <c r="Q43" s="186">
        <f t="shared" si="7"/>
        <v>0</v>
      </c>
      <c r="R43" s="187"/>
      <c r="S43" s="186">
        <f t="shared" si="8"/>
        <v>0</v>
      </c>
      <c r="T43" s="187"/>
      <c r="U43" s="186">
        <f t="shared" si="9"/>
        <v>0</v>
      </c>
      <c r="V43" s="187"/>
      <c r="W43" s="186">
        <f t="shared" si="10"/>
        <v>0</v>
      </c>
      <c r="X43" s="187"/>
      <c r="Y43" s="186" t="e">
        <f t="shared" si="11"/>
        <v>#REF!</v>
      </c>
      <c r="Z43" s="187"/>
      <c r="AA43" s="186" t="e">
        <f t="shared" si="12"/>
        <v>#REF!</v>
      </c>
      <c r="AB43" s="187"/>
      <c r="AC43" s="186" t="e">
        <f t="shared" si="13"/>
        <v>#REF!</v>
      </c>
      <c r="AD43" s="187"/>
      <c r="AE43" s="186" t="e">
        <f t="shared" si="14"/>
        <v>#REF!</v>
      </c>
      <c r="AF43" s="187"/>
      <c r="AG43" s="186" t="e">
        <f t="shared" si="15"/>
        <v>#REF!</v>
      </c>
      <c r="AH43" s="187"/>
      <c r="AI43" s="186" t="e">
        <f t="shared" si="16"/>
        <v>#REF!</v>
      </c>
      <c r="AJ43" s="187"/>
      <c r="AK43" s="186" t="e">
        <f t="shared" si="17"/>
        <v>#REF!</v>
      </c>
      <c r="AL43" s="187"/>
      <c r="AM43" s="186" t="e">
        <f t="shared" si="18"/>
        <v>#REF!</v>
      </c>
      <c r="AN43" s="187"/>
      <c r="AO43" s="186" t="e">
        <f t="shared" si="19"/>
        <v>#REF!</v>
      </c>
      <c r="AP43" s="187"/>
      <c r="AQ43" s="186" t="e">
        <f t="shared" si="20"/>
        <v>#REF!</v>
      </c>
      <c r="AR43" s="188">
        <f t="shared" si="22"/>
        <v>0</v>
      </c>
      <c r="AS43" s="186" t="e">
        <f t="shared" si="22"/>
        <v>#REF!</v>
      </c>
    </row>
    <row r="44" spans="1:45" ht="12.85" customHeight="1" x14ac:dyDescent="0.2">
      <c r="A44" s="189"/>
      <c r="B44" s="187"/>
      <c r="C44" s="186">
        <f t="shared" si="0"/>
        <v>0</v>
      </c>
      <c r="D44" s="187"/>
      <c r="E44" s="186">
        <f t="shared" si="1"/>
        <v>0</v>
      </c>
      <c r="F44" s="187"/>
      <c r="G44" s="186">
        <f t="shared" si="2"/>
        <v>0</v>
      </c>
      <c r="H44" s="187"/>
      <c r="I44" s="186">
        <f t="shared" si="3"/>
        <v>0</v>
      </c>
      <c r="J44" s="187"/>
      <c r="K44" s="186">
        <f t="shared" si="4"/>
        <v>0</v>
      </c>
      <c r="L44" s="187"/>
      <c r="M44" s="186">
        <f t="shared" si="5"/>
        <v>0</v>
      </c>
      <c r="N44" s="187"/>
      <c r="O44" s="186">
        <f t="shared" si="6"/>
        <v>0</v>
      </c>
      <c r="P44" s="187"/>
      <c r="Q44" s="186">
        <f t="shared" si="7"/>
        <v>0</v>
      </c>
      <c r="R44" s="187"/>
      <c r="S44" s="186">
        <f t="shared" si="8"/>
        <v>0</v>
      </c>
      <c r="T44" s="187"/>
      <c r="U44" s="186">
        <f t="shared" si="9"/>
        <v>0</v>
      </c>
      <c r="V44" s="187"/>
      <c r="W44" s="186">
        <f t="shared" si="10"/>
        <v>0</v>
      </c>
      <c r="X44" s="187"/>
      <c r="Y44" s="186" t="e">
        <f t="shared" si="11"/>
        <v>#REF!</v>
      </c>
      <c r="Z44" s="187"/>
      <c r="AA44" s="186" t="e">
        <f t="shared" si="12"/>
        <v>#REF!</v>
      </c>
      <c r="AB44" s="187"/>
      <c r="AC44" s="186" t="e">
        <f t="shared" si="13"/>
        <v>#REF!</v>
      </c>
      <c r="AD44" s="187"/>
      <c r="AE44" s="186" t="e">
        <f t="shared" si="14"/>
        <v>#REF!</v>
      </c>
      <c r="AF44" s="187"/>
      <c r="AG44" s="186" t="e">
        <f t="shared" si="15"/>
        <v>#REF!</v>
      </c>
      <c r="AH44" s="187"/>
      <c r="AI44" s="186" t="e">
        <f t="shared" si="16"/>
        <v>#REF!</v>
      </c>
      <c r="AJ44" s="187"/>
      <c r="AK44" s="186" t="e">
        <f t="shared" si="17"/>
        <v>#REF!</v>
      </c>
      <c r="AL44" s="187"/>
      <c r="AM44" s="186" t="e">
        <f t="shared" si="18"/>
        <v>#REF!</v>
      </c>
      <c r="AN44" s="187"/>
      <c r="AO44" s="186" t="e">
        <f t="shared" si="19"/>
        <v>#REF!</v>
      </c>
      <c r="AP44" s="187"/>
      <c r="AQ44" s="186" t="e">
        <f t="shared" si="20"/>
        <v>#REF!</v>
      </c>
      <c r="AR44" s="188">
        <f t="shared" si="22"/>
        <v>0</v>
      </c>
      <c r="AS44" s="186" t="e">
        <f t="shared" si="22"/>
        <v>#REF!</v>
      </c>
    </row>
    <row r="45" spans="1:45" ht="12.85" customHeight="1" x14ac:dyDescent="0.2">
      <c r="A45" s="189"/>
      <c r="B45" s="187"/>
      <c r="C45" s="186">
        <f t="shared" si="0"/>
        <v>0</v>
      </c>
      <c r="D45" s="187"/>
      <c r="E45" s="186">
        <f t="shared" si="1"/>
        <v>0</v>
      </c>
      <c r="F45" s="187"/>
      <c r="G45" s="186">
        <f t="shared" si="2"/>
        <v>0</v>
      </c>
      <c r="H45" s="187"/>
      <c r="I45" s="186">
        <f t="shared" si="3"/>
        <v>0</v>
      </c>
      <c r="J45" s="187"/>
      <c r="K45" s="186">
        <f t="shared" si="4"/>
        <v>0</v>
      </c>
      <c r="L45" s="187"/>
      <c r="M45" s="186">
        <f t="shared" si="5"/>
        <v>0</v>
      </c>
      <c r="N45" s="187"/>
      <c r="O45" s="186">
        <f t="shared" si="6"/>
        <v>0</v>
      </c>
      <c r="P45" s="187"/>
      <c r="Q45" s="186">
        <f t="shared" si="7"/>
        <v>0</v>
      </c>
      <c r="R45" s="187"/>
      <c r="S45" s="186">
        <f t="shared" si="8"/>
        <v>0</v>
      </c>
      <c r="T45" s="187"/>
      <c r="U45" s="186">
        <f t="shared" si="9"/>
        <v>0</v>
      </c>
      <c r="V45" s="187"/>
      <c r="W45" s="186">
        <f t="shared" si="10"/>
        <v>0</v>
      </c>
      <c r="X45" s="187"/>
      <c r="Y45" s="186" t="e">
        <f t="shared" si="11"/>
        <v>#REF!</v>
      </c>
      <c r="Z45" s="187"/>
      <c r="AA45" s="186" t="e">
        <f t="shared" si="12"/>
        <v>#REF!</v>
      </c>
      <c r="AB45" s="187"/>
      <c r="AC45" s="186" t="e">
        <f t="shared" si="13"/>
        <v>#REF!</v>
      </c>
      <c r="AD45" s="187"/>
      <c r="AE45" s="186" t="e">
        <f t="shared" si="14"/>
        <v>#REF!</v>
      </c>
      <c r="AF45" s="187"/>
      <c r="AG45" s="186" t="e">
        <f t="shared" si="15"/>
        <v>#REF!</v>
      </c>
      <c r="AH45" s="187"/>
      <c r="AI45" s="186" t="e">
        <f t="shared" si="16"/>
        <v>#REF!</v>
      </c>
      <c r="AJ45" s="187"/>
      <c r="AK45" s="186" t="e">
        <f t="shared" si="17"/>
        <v>#REF!</v>
      </c>
      <c r="AL45" s="187"/>
      <c r="AM45" s="186" t="e">
        <f t="shared" si="18"/>
        <v>#REF!</v>
      </c>
      <c r="AN45" s="187"/>
      <c r="AO45" s="186" t="e">
        <f t="shared" si="19"/>
        <v>#REF!</v>
      </c>
      <c r="AP45" s="187"/>
      <c r="AQ45" s="186" t="e">
        <f t="shared" si="20"/>
        <v>#REF!</v>
      </c>
      <c r="AR45" s="188">
        <f t="shared" si="22"/>
        <v>0</v>
      </c>
      <c r="AS45" s="186" t="e">
        <f t="shared" si="22"/>
        <v>#REF!</v>
      </c>
    </row>
    <row r="46" spans="1:45" ht="12.85" customHeight="1" x14ac:dyDescent="0.2">
      <c r="A46" s="189"/>
      <c r="B46" s="187"/>
      <c r="C46" s="186">
        <f t="shared" si="0"/>
        <v>0</v>
      </c>
      <c r="D46" s="187"/>
      <c r="E46" s="186">
        <f t="shared" si="1"/>
        <v>0</v>
      </c>
      <c r="F46" s="187"/>
      <c r="G46" s="186">
        <f t="shared" si="2"/>
        <v>0</v>
      </c>
      <c r="H46" s="187"/>
      <c r="I46" s="186">
        <f t="shared" si="3"/>
        <v>0</v>
      </c>
      <c r="J46" s="187"/>
      <c r="K46" s="186">
        <f t="shared" si="4"/>
        <v>0</v>
      </c>
      <c r="L46" s="187"/>
      <c r="M46" s="186">
        <f t="shared" si="5"/>
        <v>0</v>
      </c>
      <c r="N46" s="187"/>
      <c r="O46" s="186">
        <f t="shared" si="6"/>
        <v>0</v>
      </c>
      <c r="P46" s="187"/>
      <c r="Q46" s="186">
        <f t="shared" si="7"/>
        <v>0</v>
      </c>
      <c r="R46" s="187"/>
      <c r="S46" s="186">
        <f t="shared" si="8"/>
        <v>0</v>
      </c>
      <c r="T46" s="187"/>
      <c r="U46" s="186">
        <f t="shared" si="9"/>
        <v>0</v>
      </c>
      <c r="V46" s="187"/>
      <c r="W46" s="186">
        <f t="shared" si="10"/>
        <v>0</v>
      </c>
      <c r="X46" s="187"/>
      <c r="Y46" s="186" t="e">
        <f t="shared" si="11"/>
        <v>#REF!</v>
      </c>
      <c r="Z46" s="187"/>
      <c r="AA46" s="186" t="e">
        <f t="shared" si="12"/>
        <v>#REF!</v>
      </c>
      <c r="AB46" s="187"/>
      <c r="AC46" s="186" t="e">
        <f t="shared" si="13"/>
        <v>#REF!</v>
      </c>
      <c r="AD46" s="187"/>
      <c r="AE46" s="186" t="e">
        <f t="shared" si="14"/>
        <v>#REF!</v>
      </c>
      <c r="AF46" s="187"/>
      <c r="AG46" s="186" t="e">
        <f t="shared" si="15"/>
        <v>#REF!</v>
      </c>
      <c r="AH46" s="187"/>
      <c r="AI46" s="186" t="e">
        <f t="shared" si="16"/>
        <v>#REF!</v>
      </c>
      <c r="AJ46" s="187"/>
      <c r="AK46" s="186" t="e">
        <f t="shared" si="17"/>
        <v>#REF!</v>
      </c>
      <c r="AL46" s="187"/>
      <c r="AM46" s="186" t="e">
        <f t="shared" si="18"/>
        <v>#REF!</v>
      </c>
      <c r="AN46" s="187"/>
      <c r="AO46" s="186" t="e">
        <f t="shared" si="19"/>
        <v>#REF!</v>
      </c>
      <c r="AP46" s="187"/>
      <c r="AQ46" s="186" t="e">
        <f t="shared" si="20"/>
        <v>#REF!</v>
      </c>
      <c r="AR46" s="188">
        <f t="shared" si="22"/>
        <v>0</v>
      </c>
      <c r="AS46" s="186" t="e">
        <f t="shared" si="22"/>
        <v>#REF!</v>
      </c>
    </row>
    <row r="47" spans="1:45" ht="12.85" customHeight="1" x14ac:dyDescent="0.2">
      <c r="A47" s="189"/>
      <c r="B47" s="187"/>
      <c r="C47" s="186">
        <f t="shared" si="0"/>
        <v>0</v>
      </c>
      <c r="D47" s="187"/>
      <c r="E47" s="186">
        <f t="shared" si="1"/>
        <v>0</v>
      </c>
      <c r="F47" s="187"/>
      <c r="G47" s="186">
        <f t="shared" si="2"/>
        <v>0</v>
      </c>
      <c r="H47" s="187"/>
      <c r="I47" s="186">
        <f t="shared" si="3"/>
        <v>0</v>
      </c>
      <c r="J47" s="187"/>
      <c r="K47" s="186">
        <f t="shared" si="4"/>
        <v>0</v>
      </c>
      <c r="L47" s="187"/>
      <c r="M47" s="186">
        <f t="shared" si="5"/>
        <v>0</v>
      </c>
      <c r="N47" s="187"/>
      <c r="O47" s="186">
        <f t="shared" si="6"/>
        <v>0</v>
      </c>
      <c r="P47" s="187"/>
      <c r="Q47" s="186">
        <f t="shared" si="7"/>
        <v>0</v>
      </c>
      <c r="R47" s="187"/>
      <c r="S47" s="186">
        <f t="shared" si="8"/>
        <v>0</v>
      </c>
      <c r="T47" s="187"/>
      <c r="U47" s="186">
        <f t="shared" si="9"/>
        <v>0</v>
      </c>
      <c r="V47" s="187"/>
      <c r="W47" s="186">
        <f t="shared" si="10"/>
        <v>0</v>
      </c>
      <c r="X47" s="187"/>
      <c r="Y47" s="186" t="e">
        <f t="shared" si="11"/>
        <v>#REF!</v>
      </c>
      <c r="Z47" s="187"/>
      <c r="AA47" s="186" t="e">
        <f t="shared" si="12"/>
        <v>#REF!</v>
      </c>
      <c r="AB47" s="187"/>
      <c r="AC47" s="186" t="e">
        <f t="shared" si="13"/>
        <v>#REF!</v>
      </c>
      <c r="AD47" s="187"/>
      <c r="AE47" s="186" t="e">
        <f t="shared" si="14"/>
        <v>#REF!</v>
      </c>
      <c r="AF47" s="187"/>
      <c r="AG47" s="186" t="e">
        <f t="shared" si="15"/>
        <v>#REF!</v>
      </c>
      <c r="AH47" s="187"/>
      <c r="AI47" s="186" t="e">
        <f t="shared" si="16"/>
        <v>#REF!</v>
      </c>
      <c r="AJ47" s="187"/>
      <c r="AK47" s="186" t="e">
        <f t="shared" si="17"/>
        <v>#REF!</v>
      </c>
      <c r="AL47" s="187"/>
      <c r="AM47" s="186" t="e">
        <f t="shared" si="18"/>
        <v>#REF!</v>
      </c>
      <c r="AN47" s="187"/>
      <c r="AO47" s="186" t="e">
        <f t="shared" si="19"/>
        <v>#REF!</v>
      </c>
      <c r="AP47" s="187"/>
      <c r="AQ47" s="186" t="e">
        <f t="shared" si="20"/>
        <v>#REF!</v>
      </c>
      <c r="AR47" s="188">
        <f t="shared" si="22"/>
        <v>0</v>
      </c>
      <c r="AS47" s="186" t="e">
        <f t="shared" si="22"/>
        <v>#REF!</v>
      </c>
    </row>
    <row r="48" spans="1:45" ht="12.85" customHeight="1" x14ac:dyDescent="0.2">
      <c r="A48" s="191"/>
      <c r="B48" s="187"/>
      <c r="C48" s="186">
        <f t="shared" si="0"/>
        <v>0</v>
      </c>
      <c r="D48" s="187"/>
      <c r="E48" s="186">
        <f t="shared" si="1"/>
        <v>0</v>
      </c>
      <c r="F48" s="187"/>
      <c r="G48" s="186">
        <f t="shared" si="2"/>
        <v>0</v>
      </c>
      <c r="H48" s="187"/>
      <c r="I48" s="186">
        <f t="shared" si="3"/>
        <v>0</v>
      </c>
      <c r="J48" s="187"/>
      <c r="K48" s="186">
        <f t="shared" si="4"/>
        <v>0</v>
      </c>
      <c r="L48" s="187"/>
      <c r="M48" s="186">
        <f t="shared" si="5"/>
        <v>0</v>
      </c>
      <c r="N48" s="187"/>
      <c r="O48" s="186">
        <f t="shared" si="6"/>
        <v>0</v>
      </c>
      <c r="P48" s="187"/>
      <c r="Q48" s="186">
        <f t="shared" si="7"/>
        <v>0</v>
      </c>
      <c r="R48" s="187"/>
      <c r="S48" s="186">
        <f t="shared" si="8"/>
        <v>0</v>
      </c>
      <c r="T48" s="187"/>
      <c r="U48" s="186">
        <f t="shared" si="9"/>
        <v>0</v>
      </c>
      <c r="V48" s="187"/>
      <c r="W48" s="186">
        <f t="shared" si="10"/>
        <v>0</v>
      </c>
      <c r="X48" s="187"/>
      <c r="Y48" s="186" t="e">
        <f t="shared" si="11"/>
        <v>#REF!</v>
      </c>
      <c r="Z48" s="187"/>
      <c r="AA48" s="186" t="e">
        <f t="shared" si="12"/>
        <v>#REF!</v>
      </c>
      <c r="AB48" s="187"/>
      <c r="AC48" s="186" t="e">
        <f t="shared" si="13"/>
        <v>#REF!</v>
      </c>
      <c r="AD48" s="187"/>
      <c r="AE48" s="186" t="e">
        <f t="shared" si="14"/>
        <v>#REF!</v>
      </c>
      <c r="AF48" s="187"/>
      <c r="AG48" s="186" t="e">
        <f t="shared" si="15"/>
        <v>#REF!</v>
      </c>
      <c r="AH48" s="187"/>
      <c r="AI48" s="186" t="e">
        <f t="shared" si="16"/>
        <v>#REF!</v>
      </c>
      <c r="AJ48" s="187"/>
      <c r="AK48" s="186" t="e">
        <f t="shared" si="17"/>
        <v>#REF!</v>
      </c>
      <c r="AL48" s="187"/>
      <c r="AM48" s="186" t="e">
        <f t="shared" si="18"/>
        <v>#REF!</v>
      </c>
      <c r="AN48" s="187"/>
      <c r="AO48" s="186" t="e">
        <f t="shared" si="19"/>
        <v>#REF!</v>
      </c>
      <c r="AP48" s="187"/>
      <c r="AQ48" s="186" t="e">
        <f t="shared" si="20"/>
        <v>#REF!</v>
      </c>
      <c r="AR48" s="188">
        <f t="shared" si="22"/>
        <v>0</v>
      </c>
      <c r="AS48" s="186" t="e">
        <f t="shared" si="22"/>
        <v>#REF!</v>
      </c>
    </row>
    <row r="49" spans="1:45" ht="12.85" customHeight="1" x14ac:dyDescent="0.2">
      <c r="A49" s="194"/>
      <c r="B49" s="187"/>
      <c r="C49" s="186">
        <f t="shared" si="0"/>
        <v>0</v>
      </c>
      <c r="D49" s="187"/>
      <c r="E49" s="186">
        <f t="shared" si="1"/>
        <v>0</v>
      </c>
      <c r="F49" s="187"/>
      <c r="G49" s="186">
        <f t="shared" si="2"/>
        <v>0</v>
      </c>
      <c r="H49" s="187"/>
      <c r="I49" s="186">
        <f t="shared" si="3"/>
        <v>0</v>
      </c>
      <c r="J49" s="187"/>
      <c r="K49" s="186">
        <f t="shared" si="4"/>
        <v>0</v>
      </c>
      <c r="L49" s="187"/>
      <c r="M49" s="186">
        <f t="shared" si="5"/>
        <v>0</v>
      </c>
      <c r="N49" s="187"/>
      <c r="O49" s="186">
        <f t="shared" si="6"/>
        <v>0</v>
      </c>
      <c r="P49" s="187"/>
      <c r="Q49" s="186">
        <f t="shared" si="7"/>
        <v>0</v>
      </c>
      <c r="R49" s="187"/>
      <c r="S49" s="186">
        <f t="shared" si="8"/>
        <v>0</v>
      </c>
      <c r="T49" s="187"/>
      <c r="U49" s="186">
        <f t="shared" si="9"/>
        <v>0</v>
      </c>
      <c r="V49" s="187"/>
      <c r="W49" s="186">
        <f t="shared" si="10"/>
        <v>0</v>
      </c>
      <c r="X49" s="187"/>
      <c r="Y49" s="186" t="e">
        <f t="shared" si="11"/>
        <v>#REF!</v>
      </c>
      <c r="Z49" s="187"/>
      <c r="AA49" s="186" t="e">
        <f t="shared" si="12"/>
        <v>#REF!</v>
      </c>
      <c r="AB49" s="187"/>
      <c r="AC49" s="186" t="e">
        <f t="shared" si="13"/>
        <v>#REF!</v>
      </c>
      <c r="AD49" s="187"/>
      <c r="AE49" s="186" t="e">
        <f t="shared" si="14"/>
        <v>#REF!</v>
      </c>
      <c r="AF49" s="187"/>
      <c r="AG49" s="186" t="e">
        <f t="shared" si="15"/>
        <v>#REF!</v>
      </c>
      <c r="AH49" s="187"/>
      <c r="AI49" s="186" t="e">
        <f t="shared" si="16"/>
        <v>#REF!</v>
      </c>
      <c r="AJ49" s="187"/>
      <c r="AK49" s="186" t="e">
        <f t="shared" si="17"/>
        <v>#REF!</v>
      </c>
      <c r="AL49" s="187"/>
      <c r="AM49" s="186" t="e">
        <f t="shared" si="18"/>
        <v>#REF!</v>
      </c>
      <c r="AN49" s="187"/>
      <c r="AO49" s="186" t="e">
        <f t="shared" si="19"/>
        <v>#REF!</v>
      </c>
      <c r="AP49" s="187"/>
      <c r="AQ49" s="186" t="e">
        <f t="shared" si="20"/>
        <v>#REF!</v>
      </c>
      <c r="AR49" s="188">
        <f t="shared" si="22"/>
        <v>0</v>
      </c>
      <c r="AS49" s="186" t="e">
        <f t="shared" si="22"/>
        <v>#REF!</v>
      </c>
    </row>
    <row r="50" spans="1:45" ht="12.85" customHeight="1" x14ac:dyDescent="0.2">
      <c r="A50" s="189"/>
      <c r="B50" s="187"/>
      <c r="C50" s="186">
        <f t="shared" si="0"/>
        <v>0</v>
      </c>
      <c r="D50" s="187"/>
      <c r="E50" s="186">
        <f t="shared" si="1"/>
        <v>0</v>
      </c>
      <c r="F50" s="187"/>
      <c r="G50" s="186">
        <f t="shared" si="2"/>
        <v>0</v>
      </c>
      <c r="H50" s="187"/>
      <c r="I50" s="186">
        <f t="shared" si="3"/>
        <v>0</v>
      </c>
      <c r="J50" s="187"/>
      <c r="K50" s="186">
        <f t="shared" si="4"/>
        <v>0</v>
      </c>
      <c r="L50" s="187"/>
      <c r="M50" s="186">
        <f t="shared" si="5"/>
        <v>0</v>
      </c>
      <c r="N50" s="187"/>
      <c r="O50" s="186">
        <f t="shared" si="6"/>
        <v>0</v>
      </c>
      <c r="P50" s="187"/>
      <c r="Q50" s="186">
        <f t="shared" si="7"/>
        <v>0</v>
      </c>
      <c r="R50" s="187"/>
      <c r="S50" s="186">
        <f t="shared" si="8"/>
        <v>0</v>
      </c>
      <c r="T50" s="187"/>
      <c r="U50" s="186">
        <f t="shared" si="9"/>
        <v>0</v>
      </c>
      <c r="V50" s="187"/>
      <c r="W50" s="186">
        <f t="shared" si="10"/>
        <v>0</v>
      </c>
      <c r="X50" s="187"/>
      <c r="Y50" s="186" t="e">
        <f t="shared" si="11"/>
        <v>#REF!</v>
      </c>
      <c r="Z50" s="187"/>
      <c r="AA50" s="186" t="e">
        <f t="shared" si="12"/>
        <v>#REF!</v>
      </c>
      <c r="AB50" s="187"/>
      <c r="AC50" s="186" t="e">
        <f t="shared" si="13"/>
        <v>#REF!</v>
      </c>
      <c r="AD50" s="187"/>
      <c r="AE50" s="186" t="e">
        <f t="shared" si="14"/>
        <v>#REF!</v>
      </c>
      <c r="AF50" s="187"/>
      <c r="AG50" s="186" t="e">
        <f t="shared" si="15"/>
        <v>#REF!</v>
      </c>
      <c r="AH50" s="187"/>
      <c r="AI50" s="186" t="e">
        <f t="shared" si="16"/>
        <v>#REF!</v>
      </c>
      <c r="AJ50" s="187"/>
      <c r="AK50" s="186" t="e">
        <f t="shared" si="17"/>
        <v>#REF!</v>
      </c>
      <c r="AL50" s="187"/>
      <c r="AM50" s="186" t="e">
        <f t="shared" si="18"/>
        <v>#REF!</v>
      </c>
      <c r="AN50" s="187"/>
      <c r="AO50" s="186" t="e">
        <f t="shared" si="19"/>
        <v>#REF!</v>
      </c>
      <c r="AP50" s="187"/>
      <c r="AQ50" s="186" t="e">
        <f t="shared" si="20"/>
        <v>#REF!</v>
      </c>
      <c r="AR50" s="188">
        <f t="shared" si="22"/>
        <v>0</v>
      </c>
      <c r="AS50" s="186" t="e">
        <f t="shared" si="22"/>
        <v>#REF!</v>
      </c>
    </row>
    <row r="51" spans="1:45" ht="12.85" customHeight="1" x14ac:dyDescent="0.2">
      <c r="A51" s="189"/>
      <c r="B51" s="187"/>
      <c r="C51" s="186">
        <f t="shared" si="0"/>
        <v>0</v>
      </c>
      <c r="D51" s="187"/>
      <c r="E51" s="186">
        <f t="shared" si="1"/>
        <v>0</v>
      </c>
      <c r="F51" s="187"/>
      <c r="G51" s="186">
        <f t="shared" si="2"/>
        <v>0</v>
      </c>
      <c r="H51" s="187"/>
      <c r="I51" s="186">
        <f t="shared" si="3"/>
        <v>0</v>
      </c>
      <c r="J51" s="187"/>
      <c r="K51" s="186">
        <f t="shared" si="4"/>
        <v>0</v>
      </c>
      <c r="L51" s="187"/>
      <c r="M51" s="186">
        <f t="shared" si="5"/>
        <v>0</v>
      </c>
      <c r="N51" s="187"/>
      <c r="O51" s="186">
        <f t="shared" si="6"/>
        <v>0</v>
      </c>
      <c r="P51" s="187"/>
      <c r="Q51" s="186">
        <f t="shared" si="7"/>
        <v>0</v>
      </c>
      <c r="R51" s="187"/>
      <c r="S51" s="186">
        <f t="shared" si="8"/>
        <v>0</v>
      </c>
      <c r="T51" s="187"/>
      <c r="U51" s="186">
        <f t="shared" si="9"/>
        <v>0</v>
      </c>
      <c r="V51" s="187"/>
      <c r="W51" s="186">
        <f t="shared" si="10"/>
        <v>0</v>
      </c>
      <c r="X51" s="187"/>
      <c r="Y51" s="186" t="e">
        <f t="shared" si="11"/>
        <v>#REF!</v>
      </c>
      <c r="Z51" s="187"/>
      <c r="AA51" s="186" t="e">
        <f t="shared" si="12"/>
        <v>#REF!</v>
      </c>
      <c r="AB51" s="187"/>
      <c r="AC51" s="186" t="e">
        <f t="shared" si="13"/>
        <v>#REF!</v>
      </c>
      <c r="AD51" s="187"/>
      <c r="AE51" s="186" t="e">
        <f t="shared" si="14"/>
        <v>#REF!</v>
      </c>
      <c r="AF51" s="187"/>
      <c r="AG51" s="186" t="e">
        <f t="shared" si="15"/>
        <v>#REF!</v>
      </c>
      <c r="AH51" s="187"/>
      <c r="AI51" s="186" t="e">
        <f t="shared" si="16"/>
        <v>#REF!</v>
      </c>
      <c r="AJ51" s="187"/>
      <c r="AK51" s="186" t="e">
        <f t="shared" si="17"/>
        <v>#REF!</v>
      </c>
      <c r="AL51" s="187"/>
      <c r="AM51" s="186" t="e">
        <f t="shared" si="18"/>
        <v>#REF!</v>
      </c>
      <c r="AN51" s="187"/>
      <c r="AO51" s="186" t="e">
        <f t="shared" si="19"/>
        <v>#REF!</v>
      </c>
      <c r="AP51" s="187"/>
      <c r="AQ51" s="186" t="e">
        <f t="shared" si="20"/>
        <v>#REF!</v>
      </c>
      <c r="AR51" s="188">
        <f t="shared" si="22"/>
        <v>0</v>
      </c>
      <c r="AS51" s="186" t="e">
        <f t="shared" si="22"/>
        <v>#REF!</v>
      </c>
    </row>
    <row r="52" spans="1:45" ht="12.85" customHeight="1" x14ac:dyDescent="0.2">
      <c r="A52" s="189"/>
      <c r="B52" s="187"/>
      <c r="C52" s="186">
        <f t="shared" si="0"/>
        <v>0</v>
      </c>
      <c r="D52" s="187"/>
      <c r="E52" s="186">
        <f t="shared" si="1"/>
        <v>0</v>
      </c>
      <c r="F52" s="187"/>
      <c r="G52" s="186">
        <f t="shared" si="2"/>
        <v>0</v>
      </c>
      <c r="H52" s="187"/>
      <c r="I52" s="186">
        <f t="shared" si="3"/>
        <v>0</v>
      </c>
      <c r="J52" s="187"/>
      <c r="K52" s="186">
        <f t="shared" si="4"/>
        <v>0</v>
      </c>
      <c r="L52" s="187"/>
      <c r="M52" s="186">
        <f t="shared" si="5"/>
        <v>0</v>
      </c>
      <c r="N52" s="187"/>
      <c r="O52" s="186">
        <f t="shared" si="6"/>
        <v>0</v>
      </c>
      <c r="P52" s="187"/>
      <c r="Q52" s="186">
        <f t="shared" si="7"/>
        <v>0</v>
      </c>
      <c r="R52" s="187"/>
      <c r="S52" s="186">
        <f t="shared" si="8"/>
        <v>0</v>
      </c>
      <c r="T52" s="187"/>
      <c r="U52" s="186">
        <f t="shared" si="9"/>
        <v>0</v>
      </c>
      <c r="V52" s="187"/>
      <c r="W52" s="186">
        <f t="shared" si="10"/>
        <v>0</v>
      </c>
      <c r="X52" s="187"/>
      <c r="Y52" s="186" t="e">
        <f t="shared" si="11"/>
        <v>#REF!</v>
      </c>
      <c r="Z52" s="187"/>
      <c r="AA52" s="186" t="e">
        <f t="shared" si="12"/>
        <v>#REF!</v>
      </c>
      <c r="AB52" s="187"/>
      <c r="AC52" s="186" t="e">
        <f t="shared" si="13"/>
        <v>#REF!</v>
      </c>
      <c r="AD52" s="187"/>
      <c r="AE52" s="186" t="e">
        <f t="shared" si="14"/>
        <v>#REF!</v>
      </c>
      <c r="AF52" s="187"/>
      <c r="AG52" s="186" t="e">
        <f t="shared" si="15"/>
        <v>#REF!</v>
      </c>
      <c r="AH52" s="187"/>
      <c r="AI52" s="186" t="e">
        <f t="shared" si="16"/>
        <v>#REF!</v>
      </c>
      <c r="AJ52" s="187"/>
      <c r="AK52" s="186" t="e">
        <f t="shared" si="17"/>
        <v>#REF!</v>
      </c>
      <c r="AL52" s="187"/>
      <c r="AM52" s="186" t="e">
        <f t="shared" si="18"/>
        <v>#REF!</v>
      </c>
      <c r="AN52" s="187"/>
      <c r="AO52" s="186" t="e">
        <f t="shared" si="19"/>
        <v>#REF!</v>
      </c>
      <c r="AP52" s="187"/>
      <c r="AQ52" s="186" t="e">
        <f t="shared" si="20"/>
        <v>#REF!</v>
      </c>
      <c r="AR52" s="188">
        <f t="shared" si="22"/>
        <v>0</v>
      </c>
      <c r="AS52" s="186" t="e">
        <f t="shared" si="22"/>
        <v>#REF!</v>
      </c>
    </row>
    <row r="53" spans="1:45" ht="12.85" customHeight="1" x14ac:dyDescent="0.2">
      <c r="A53" s="189"/>
      <c r="B53" s="187"/>
      <c r="C53" s="186">
        <f t="shared" si="0"/>
        <v>0</v>
      </c>
      <c r="D53" s="187"/>
      <c r="E53" s="186">
        <f t="shared" si="1"/>
        <v>0</v>
      </c>
      <c r="F53" s="187"/>
      <c r="G53" s="186">
        <f t="shared" si="2"/>
        <v>0</v>
      </c>
      <c r="H53" s="187"/>
      <c r="I53" s="186">
        <f t="shared" si="3"/>
        <v>0</v>
      </c>
      <c r="J53" s="187"/>
      <c r="K53" s="186">
        <f t="shared" si="4"/>
        <v>0</v>
      </c>
      <c r="L53" s="187"/>
      <c r="M53" s="186">
        <f t="shared" si="5"/>
        <v>0</v>
      </c>
      <c r="N53" s="187"/>
      <c r="O53" s="186">
        <f t="shared" si="6"/>
        <v>0</v>
      </c>
      <c r="P53" s="187"/>
      <c r="Q53" s="186">
        <f t="shared" si="7"/>
        <v>0</v>
      </c>
      <c r="R53" s="187"/>
      <c r="S53" s="186">
        <f t="shared" si="8"/>
        <v>0</v>
      </c>
      <c r="T53" s="187"/>
      <c r="U53" s="186">
        <f t="shared" si="9"/>
        <v>0</v>
      </c>
      <c r="V53" s="187"/>
      <c r="W53" s="186">
        <f t="shared" si="10"/>
        <v>0</v>
      </c>
      <c r="X53" s="187"/>
      <c r="Y53" s="186" t="e">
        <f t="shared" si="11"/>
        <v>#REF!</v>
      </c>
      <c r="Z53" s="187"/>
      <c r="AA53" s="186" t="e">
        <f t="shared" si="12"/>
        <v>#REF!</v>
      </c>
      <c r="AB53" s="187"/>
      <c r="AC53" s="186" t="e">
        <f t="shared" si="13"/>
        <v>#REF!</v>
      </c>
      <c r="AD53" s="187"/>
      <c r="AE53" s="186" t="e">
        <f t="shared" si="14"/>
        <v>#REF!</v>
      </c>
      <c r="AF53" s="187"/>
      <c r="AG53" s="186" t="e">
        <f t="shared" si="15"/>
        <v>#REF!</v>
      </c>
      <c r="AH53" s="187"/>
      <c r="AI53" s="186" t="e">
        <f t="shared" si="16"/>
        <v>#REF!</v>
      </c>
      <c r="AJ53" s="187"/>
      <c r="AK53" s="186" t="e">
        <f t="shared" si="17"/>
        <v>#REF!</v>
      </c>
      <c r="AL53" s="187"/>
      <c r="AM53" s="186" t="e">
        <f t="shared" si="18"/>
        <v>#REF!</v>
      </c>
      <c r="AN53" s="187"/>
      <c r="AO53" s="186" t="e">
        <f t="shared" si="19"/>
        <v>#REF!</v>
      </c>
      <c r="AP53" s="187"/>
      <c r="AQ53" s="186" t="e">
        <f t="shared" si="20"/>
        <v>#REF!</v>
      </c>
      <c r="AR53" s="188">
        <f t="shared" si="22"/>
        <v>0</v>
      </c>
      <c r="AS53" s="186" t="e">
        <f t="shared" si="22"/>
        <v>#REF!</v>
      </c>
    </row>
    <row r="54" spans="1:45" ht="12.85" customHeight="1" x14ac:dyDescent="0.2">
      <c r="A54" s="189"/>
      <c r="B54" s="187"/>
      <c r="C54" s="186">
        <f t="shared" si="0"/>
        <v>0</v>
      </c>
      <c r="D54" s="187"/>
      <c r="E54" s="186">
        <f t="shared" si="1"/>
        <v>0</v>
      </c>
      <c r="F54" s="187"/>
      <c r="G54" s="186">
        <f t="shared" si="2"/>
        <v>0</v>
      </c>
      <c r="H54" s="187"/>
      <c r="I54" s="186">
        <f t="shared" si="3"/>
        <v>0</v>
      </c>
      <c r="J54" s="187"/>
      <c r="K54" s="186">
        <f t="shared" si="4"/>
        <v>0</v>
      </c>
      <c r="L54" s="187"/>
      <c r="M54" s="186">
        <f t="shared" si="5"/>
        <v>0</v>
      </c>
      <c r="N54" s="187"/>
      <c r="O54" s="186">
        <f t="shared" si="6"/>
        <v>0</v>
      </c>
      <c r="P54" s="187"/>
      <c r="Q54" s="186">
        <f t="shared" si="7"/>
        <v>0</v>
      </c>
      <c r="R54" s="187"/>
      <c r="S54" s="186">
        <f t="shared" si="8"/>
        <v>0</v>
      </c>
      <c r="T54" s="187"/>
      <c r="U54" s="186">
        <f t="shared" si="9"/>
        <v>0</v>
      </c>
      <c r="V54" s="187"/>
      <c r="W54" s="186">
        <f t="shared" si="10"/>
        <v>0</v>
      </c>
      <c r="X54" s="187"/>
      <c r="Y54" s="186" t="e">
        <f t="shared" si="11"/>
        <v>#REF!</v>
      </c>
      <c r="Z54" s="187"/>
      <c r="AA54" s="186" t="e">
        <f t="shared" si="12"/>
        <v>#REF!</v>
      </c>
      <c r="AB54" s="187"/>
      <c r="AC54" s="186" t="e">
        <f t="shared" si="13"/>
        <v>#REF!</v>
      </c>
      <c r="AD54" s="187"/>
      <c r="AE54" s="186" t="e">
        <f t="shared" si="14"/>
        <v>#REF!</v>
      </c>
      <c r="AF54" s="187"/>
      <c r="AG54" s="186" t="e">
        <f t="shared" si="15"/>
        <v>#REF!</v>
      </c>
      <c r="AH54" s="187"/>
      <c r="AI54" s="186" t="e">
        <f t="shared" si="16"/>
        <v>#REF!</v>
      </c>
      <c r="AJ54" s="187"/>
      <c r="AK54" s="186" t="e">
        <f t="shared" si="17"/>
        <v>#REF!</v>
      </c>
      <c r="AL54" s="187"/>
      <c r="AM54" s="186" t="e">
        <f t="shared" si="18"/>
        <v>#REF!</v>
      </c>
      <c r="AN54" s="187"/>
      <c r="AO54" s="186" t="e">
        <f t="shared" si="19"/>
        <v>#REF!</v>
      </c>
      <c r="AP54" s="187"/>
      <c r="AQ54" s="186" t="e">
        <f t="shared" si="20"/>
        <v>#REF!</v>
      </c>
      <c r="AR54" s="188">
        <f t="shared" si="22"/>
        <v>0</v>
      </c>
      <c r="AS54" s="186" t="e">
        <f t="shared" si="22"/>
        <v>#REF!</v>
      </c>
    </row>
    <row r="55" spans="1:45" ht="12.85" customHeight="1" x14ac:dyDescent="0.2">
      <c r="A55" s="195"/>
      <c r="B55" s="187"/>
      <c r="C55" s="186">
        <f t="shared" si="0"/>
        <v>0</v>
      </c>
      <c r="D55" s="187"/>
      <c r="E55" s="186">
        <f t="shared" si="1"/>
        <v>0</v>
      </c>
      <c r="F55" s="187"/>
      <c r="G55" s="186">
        <f t="shared" si="2"/>
        <v>0</v>
      </c>
      <c r="H55" s="187"/>
      <c r="I55" s="186">
        <f t="shared" si="3"/>
        <v>0</v>
      </c>
      <c r="J55" s="187"/>
      <c r="K55" s="186">
        <f t="shared" si="4"/>
        <v>0</v>
      </c>
      <c r="L55" s="187"/>
      <c r="M55" s="186">
        <f t="shared" si="5"/>
        <v>0</v>
      </c>
      <c r="N55" s="187"/>
      <c r="O55" s="186">
        <f t="shared" si="6"/>
        <v>0</v>
      </c>
      <c r="P55" s="187"/>
      <c r="Q55" s="186">
        <f t="shared" si="7"/>
        <v>0</v>
      </c>
      <c r="R55" s="187"/>
      <c r="S55" s="186">
        <f t="shared" si="8"/>
        <v>0</v>
      </c>
      <c r="T55" s="187"/>
      <c r="U55" s="186">
        <f t="shared" si="9"/>
        <v>0</v>
      </c>
      <c r="V55" s="187"/>
      <c r="W55" s="186">
        <f t="shared" si="10"/>
        <v>0</v>
      </c>
      <c r="X55" s="187"/>
      <c r="Y55" s="186" t="e">
        <f t="shared" si="11"/>
        <v>#REF!</v>
      </c>
      <c r="Z55" s="187"/>
      <c r="AA55" s="186" t="e">
        <f t="shared" si="12"/>
        <v>#REF!</v>
      </c>
      <c r="AB55" s="187"/>
      <c r="AC55" s="186" t="e">
        <f t="shared" si="13"/>
        <v>#REF!</v>
      </c>
      <c r="AD55" s="187"/>
      <c r="AE55" s="186" t="e">
        <f t="shared" si="14"/>
        <v>#REF!</v>
      </c>
      <c r="AF55" s="187"/>
      <c r="AG55" s="186" t="e">
        <f t="shared" si="15"/>
        <v>#REF!</v>
      </c>
      <c r="AH55" s="187"/>
      <c r="AI55" s="186" t="e">
        <f t="shared" si="16"/>
        <v>#REF!</v>
      </c>
      <c r="AJ55" s="187"/>
      <c r="AK55" s="186" t="e">
        <f t="shared" si="17"/>
        <v>#REF!</v>
      </c>
      <c r="AL55" s="187"/>
      <c r="AM55" s="186" t="e">
        <f t="shared" si="18"/>
        <v>#REF!</v>
      </c>
      <c r="AN55" s="187"/>
      <c r="AO55" s="186" t="e">
        <f t="shared" si="19"/>
        <v>#REF!</v>
      </c>
      <c r="AP55" s="187"/>
      <c r="AQ55" s="186" t="e">
        <f t="shared" si="20"/>
        <v>#REF!</v>
      </c>
      <c r="AR55" s="188">
        <f t="shared" si="22"/>
        <v>0</v>
      </c>
      <c r="AS55" s="186" t="e">
        <f t="shared" si="22"/>
        <v>#REF!</v>
      </c>
    </row>
    <row r="56" spans="1:45" ht="12.85" customHeight="1" x14ac:dyDescent="0.2">
      <c r="A56" s="195"/>
      <c r="B56" s="187"/>
      <c r="C56" s="186">
        <f t="shared" si="0"/>
        <v>0</v>
      </c>
      <c r="D56" s="187"/>
      <c r="E56" s="186">
        <f t="shared" si="1"/>
        <v>0</v>
      </c>
      <c r="F56" s="187"/>
      <c r="G56" s="186">
        <f t="shared" si="2"/>
        <v>0</v>
      </c>
      <c r="H56" s="187"/>
      <c r="I56" s="186">
        <f t="shared" si="3"/>
        <v>0</v>
      </c>
      <c r="J56" s="187"/>
      <c r="K56" s="186">
        <f t="shared" si="4"/>
        <v>0</v>
      </c>
      <c r="L56" s="187"/>
      <c r="M56" s="186">
        <f t="shared" si="5"/>
        <v>0</v>
      </c>
      <c r="N56" s="187"/>
      <c r="O56" s="186">
        <f t="shared" si="6"/>
        <v>0</v>
      </c>
      <c r="P56" s="187"/>
      <c r="Q56" s="186">
        <f t="shared" si="7"/>
        <v>0</v>
      </c>
      <c r="R56" s="187"/>
      <c r="S56" s="186">
        <f t="shared" si="8"/>
        <v>0</v>
      </c>
      <c r="T56" s="187"/>
      <c r="U56" s="186">
        <f t="shared" si="9"/>
        <v>0</v>
      </c>
      <c r="V56" s="187"/>
      <c r="W56" s="186">
        <f t="shared" si="10"/>
        <v>0</v>
      </c>
      <c r="X56" s="187"/>
      <c r="Y56" s="186" t="e">
        <f t="shared" si="11"/>
        <v>#REF!</v>
      </c>
      <c r="Z56" s="187"/>
      <c r="AA56" s="186" t="e">
        <f t="shared" si="12"/>
        <v>#REF!</v>
      </c>
      <c r="AB56" s="187"/>
      <c r="AC56" s="186" t="e">
        <f t="shared" si="13"/>
        <v>#REF!</v>
      </c>
      <c r="AD56" s="187"/>
      <c r="AE56" s="186" t="e">
        <f t="shared" si="14"/>
        <v>#REF!</v>
      </c>
      <c r="AF56" s="187"/>
      <c r="AG56" s="186" t="e">
        <f t="shared" si="15"/>
        <v>#REF!</v>
      </c>
      <c r="AH56" s="187"/>
      <c r="AI56" s="186" t="e">
        <f t="shared" si="16"/>
        <v>#REF!</v>
      </c>
      <c r="AJ56" s="187"/>
      <c r="AK56" s="186" t="e">
        <f t="shared" si="17"/>
        <v>#REF!</v>
      </c>
      <c r="AL56" s="187"/>
      <c r="AM56" s="186" t="e">
        <f t="shared" si="18"/>
        <v>#REF!</v>
      </c>
      <c r="AN56" s="187"/>
      <c r="AO56" s="186" t="e">
        <f t="shared" si="19"/>
        <v>#REF!</v>
      </c>
      <c r="AP56" s="187"/>
      <c r="AQ56" s="186" t="e">
        <f t="shared" si="20"/>
        <v>#REF!</v>
      </c>
      <c r="AR56" s="188">
        <f t="shared" si="22"/>
        <v>0</v>
      </c>
      <c r="AS56" s="186" t="e">
        <f t="shared" si="22"/>
        <v>#REF!</v>
      </c>
    </row>
    <row r="57" spans="1:45" ht="12.85" customHeight="1" x14ac:dyDescent="0.2">
      <c r="A57" s="189"/>
      <c r="B57" s="187"/>
      <c r="C57" s="186">
        <f t="shared" si="0"/>
        <v>0</v>
      </c>
      <c r="D57" s="187"/>
      <c r="E57" s="186">
        <f t="shared" si="1"/>
        <v>0</v>
      </c>
      <c r="F57" s="187"/>
      <c r="G57" s="186">
        <f t="shared" si="2"/>
        <v>0</v>
      </c>
      <c r="H57" s="187"/>
      <c r="I57" s="186">
        <f t="shared" si="3"/>
        <v>0</v>
      </c>
      <c r="J57" s="187"/>
      <c r="K57" s="186">
        <f t="shared" si="4"/>
        <v>0</v>
      </c>
      <c r="L57" s="187"/>
      <c r="M57" s="186">
        <f t="shared" si="5"/>
        <v>0</v>
      </c>
      <c r="N57" s="187"/>
      <c r="O57" s="186">
        <f t="shared" si="6"/>
        <v>0</v>
      </c>
      <c r="P57" s="187"/>
      <c r="Q57" s="186">
        <f t="shared" si="7"/>
        <v>0</v>
      </c>
      <c r="R57" s="187"/>
      <c r="S57" s="186">
        <f t="shared" si="8"/>
        <v>0</v>
      </c>
      <c r="T57" s="187"/>
      <c r="U57" s="186">
        <f t="shared" si="9"/>
        <v>0</v>
      </c>
      <c r="V57" s="187"/>
      <c r="W57" s="186">
        <f t="shared" si="10"/>
        <v>0</v>
      </c>
      <c r="X57" s="187"/>
      <c r="Y57" s="186" t="e">
        <f t="shared" si="11"/>
        <v>#REF!</v>
      </c>
      <c r="Z57" s="187"/>
      <c r="AA57" s="186" t="e">
        <f t="shared" si="12"/>
        <v>#REF!</v>
      </c>
      <c r="AB57" s="187"/>
      <c r="AC57" s="186" t="e">
        <f t="shared" si="13"/>
        <v>#REF!</v>
      </c>
      <c r="AD57" s="187"/>
      <c r="AE57" s="186" t="e">
        <f t="shared" si="14"/>
        <v>#REF!</v>
      </c>
      <c r="AF57" s="187"/>
      <c r="AG57" s="186" t="e">
        <f t="shared" si="15"/>
        <v>#REF!</v>
      </c>
      <c r="AH57" s="187"/>
      <c r="AI57" s="186" t="e">
        <f t="shared" si="16"/>
        <v>#REF!</v>
      </c>
      <c r="AJ57" s="187"/>
      <c r="AK57" s="186" t="e">
        <f t="shared" si="17"/>
        <v>#REF!</v>
      </c>
      <c r="AL57" s="187"/>
      <c r="AM57" s="186" t="e">
        <f t="shared" si="18"/>
        <v>#REF!</v>
      </c>
      <c r="AN57" s="187"/>
      <c r="AO57" s="186" t="e">
        <f t="shared" si="19"/>
        <v>#REF!</v>
      </c>
      <c r="AP57" s="187"/>
      <c r="AQ57" s="186" t="e">
        <f t="shared" si="20"/>
        <v>#REF!</v>
      </c>
      <c r="AR57" s="188">
        <f t="shared" si="22"/>
        <v>0</v>
      </c>
      <c r="AS57" s="186" t="e">
        <f t="shared" si="22"/>
        <v>#REF!</v>
      </c>
    </row>
    <row r="58" spans="1:45" ht="12.85" customHeight="1" x14ac:dyDescent="0.2">
      <c r="A58" s="189"/>
      <c r="B58" s="187"/>
      <c r="C58" s="186">
        <f t="shared" si="0"/>
        <v>0</v>
      </c>
      <c r="D58" s="187"/>
      <c r="E58" s="186">
        <f t="shared" si="1"/>
        <v>0</v>
      </c>
      <c r="F58" s="187"/>
      <c r="G58" s="186">
        <f t="shared" si="2"/>
        <v>0</v>
      </c>
      <c r="H58" s="187"/>
      <c r="I58" s="186">
        <f t="shared" si="3"/>
        <v>0</v>
      </c>
      <c r="J58" s="187"/>
      <c r="K58" s="186">
        <f t="shared" si="4"/>
        <v>0</v>
      </c>
      <c r="L58" s="187"/>
      <c r="M58" s="186">
        <f t="shared" si="5"/>
        <v>0</v>
      </c>
      <c r="N58" s="187"/>
      <c r="O58" s="186">
        <f t="shared" si="6"/>
        <v>0</v>
      </c>
      <c r="P58" s="187"/>
      <c r="Q58" s="186">
        <f t="shared" si="7"/>
        <v>0</v>
      </c>
      <c r="R58" s="187"/>
      <c r="S58" s="186">
        <f t="shared" si="8"/>
        <v>0</v>
      </c>
      <c r="T58" s="187"/>
      <c r="U58" s="186">
        <f t="shared" si="9"/>
        <v>0</v>
      </c>
      <c r="V58" s="187"/>
      <c r="W58" s="186">
        <f t="shared" si="10"/>
        <v>0</v>
      </c>
      <c r="X58" s="187"/>
      <c r="Y58" s="186" t="e">
        <f t="shared" si="11"/>
        <v>#REF!</v>
      </c>
      <c r="Z58" s="187"/>
      <c r="AA58" s="186" t="e">
        <f t="shared" si="12"/>
        <v>#REF!</v>
      </c>
      <c r="AB58" s="187"/>
      <c r="AC58" s="186" t="e">
        <f t="shared" si="13"/>
        <v>#REF!</v>
      </c>
      <c r="AD58" s="187"/>
      <c r="AE58" s="186" t="e">
        <f t="shared" si="14"/>
        <v>#REF!</v>
      </c>
      <c r="AF58" s="187"/>
      <c r="AG58" s="186" t="e">
        <f t="shared" si="15"/>
        <v>#REF!</v>
      </c>
      <c r="AH58" s="187"/>
      <c r="AI58" s="186" t="e">
        <f t="shared" si="16"/>
        <v>#REF!</v>
      </c>
      <c r="AJ58" s="187"/>
      <c r="AK58" s="186" t="e">
        <f t="shared" si="17"/>
        <v>#REF!</v>
      </c>
      <c r="AL58" s="187"/>
      <c r="AM58" s="186" t="e">
        <f t="shared" si="18"/>
        <v>#REF!</v>
      </c>
      <c r="AN58" s="187"/>
      <c r="AO58" s="186" t="e">
        <f t="shared" si="19"/>
        <v>#REF!</v>
      </c>
      <c r="AP58" s="187"/>
      <c r="AQ58" s="186" t="e">
        <f t="shared" si="20"/>
        <v>#REF!</v>
      </c>
      <c r="AR58" s="188">
        <f t="shared" si="22"/>
        <v>0</v>
      </c>
      <c r="AS58" s="186" t="e">
        <f t="shared" si="22"/>
        <v>#REF!</v>
      </c>
    </row>
    <row r="59" spans="1:45" ht="12.85" customHeight="1" x14ac:dyDescent="0.2">
      <c r="A59" s="189"/>
      <c r="B59" s="187"/>
      <c r="C59" s="186">
        <f t="shared" si="0"/>
        <v>0</v>
      </c>
      <c r="D59" s="187"/>
      <c r="E59" s="186">
        <f t="shared" si="1"/>
        <v>0</v>
      </c>
      <c r="F59" s="187"/>
      <c r="G59" s="186">
        <f t="shared" si="2"/>
        <v>0</v>
      </c>
      <c r="H59" s="187"/>
      <c r="I59" s="186">
        <f t="shared" si="3"/>
        <v>0</v>
      </c>
      <c r="J59" s="187"/>
      <c r="K59" s="186">
        <f t="shared" si="4"/>
        <v>0</v>
      </c>
      <c r="L59" s="187"/>
      <c r="M59" s="186">
        <f t="shared" si="5"/>
        <v>0</v>
      </c>
      <c r="N59" s="187"/>
      <c r="O59" s="186">
        <f t="shared" si="6"/>
        <v>0</v>
      </c>
      <c r="P59" s="187"/>
      <c r="Q59" s="186">
        <f t="shared" si="7"/>
        <v>0</v>
      </c>
      <c r="R59" s="187"/>
      <c r="S59" s="186">
        <f t="shared" si="8"/>
        <v>0</v>
      </c>
      <c r="T59" s="187"/>
      <c r="U59" s="186">
        <f t="shared" si="9"/>
        <v>0</v>
      </c>
      <c r="V59" s="187"/>
      <c r="W59" s="186">
        <f t="shared" si="10"/>
        <v>0</v>
      </c>
      <c r="X59" s="187"/>
      <c r="Y59" s="186" t="e">
        <f t="shared" si="11"/>
        <v>#REF!</v>
      </c>
      <c r="Z59" s="187"/>
      <c r="AA59" s="186" t="e">
        <f t="shared" si="12"/>
        <v>#REF!</v>
      </c>
      <c r="AB59" s="187"/>
      <c r="AC59" s="186" t="e">
        <f t="shared" si="13"/>
        <v>#REF!</v>
      </c>
      <c r="AD59" s="187"/>
      <c r="AE59" s="186" t="e">
        <f t="shared" si="14"/>
        <v>#REF!</v>
      </c>
      <c r="AF59" s="187"/>
      <c r="AG59" s="186" t="e">
        <f t="shared" si="15"/>
        <v>#REF!</v>
      </c>
      <c r="AH59" s="187"/>
      <c r="AI59" s="186" t="e">
        <f t="shared" si="16"/>
        <v>#REF!</v>
      </c>
      <c r="AJ59" s="187"/>
      <c r="AK59" s="186" t="e">
        <f t="shared" si="17"/>
        <v>#REF!</v>
      </c>
      <c r="AL59" s="187"/>
      <c r="AM59" s="186" t="e">
        <f t="shared" si="18"/>
        <v>#REF!</v>
      </c>
      <c r="AN59" s="187"/>
      <c r="AO59" s="186" t="e">
        <f t="shared" si="19"/>
        <v>#REF!</v>
      </c>
      <c r="AP59" s="187"/>
      <c r="AQ59" s="186" t="e">
        <f t="shared" si="20"/>
        <v>#REF!</v>
      </c>
      <c r="AR59" s="188">
        <f t="shared" si="22"/>
        <v>0</v>
      </c>
      <c r="AS59" s="186" t="e">
        <f t="shared" si="22"/>
        <v>#REF!</v>
      </c>
    </row>
    <row r="60" spans="1:45" ht="12.85" customHeight="1" x14ac:dyDescent="0.2">
      <c r="A60" s="196"/>
      <c r="B60" s="187"/>
      <c r="C60" s="186">
        <f t="shared" si="0"/>
        <v>0</v>
      </c>
      <c r="D60" s="187"/>
      <c r="E60" s="186">
        <f t="shared" si="1"/>
        <v>0</v>
      </c>
      <c r="F60" s="187"/>
      <c r="G60" s="186">
        <f t="shared" si="2"/>
        <v>0</v>
      </c>
      <c r="H60" s="187"/>
      <c r="I60" s="186">
        <f t="shared" si="3"/>
        <v>0</v>
      </c>
      <c r="J60" s="187"/>
      <c r="K60" s="186">
        <f t="shared" si="4"/>
        <v>0</v>
      </c>
      <c r="L60" s="187"/>
      <c r="M60" s="186">
        <f t="shared" si="5"/>
        <v>0</v>
      </c>
      <c r="N60" s="187"/>
      <c r="O60" s="186">
        <f t="shared" si="6"/>
        <v>0</v>
      </c>
      <c r="P60" s="187"/>
      <c r="Q60" s="186">
        <f t="shared" si="7"/>
        <v>0</v>
      </c>
      <c r="R60" s="187"/>
      <c r="S60" s="186">
        <f t="shared" si="8"/>
        <v>0</v>
      </c>
      <c r="T60" s="187"/>
      <c r="U60" s="186">
        <f t="shared" si="9"/>
        <v>0</v>
      </c>
      <c r="V60" s="187"/>
      <c r="W60" s="186">
        <f t="shared" si="10"/>
        <v>0</v>
      </c>
      <c r="X60" s="187"/>
      <c r="Y60" s="186" t="e">
        <f t="shared" si="11"/>
        <v>#REF!</v>
      </c>
      <c r="Z60" s="187"/>
      <c r="AA60" s="186" t="e">
        <f t="shared" si="12"/>
        <v>#REF!</v>
      </c>
      <c r="AB60" s="187"/>
      <c r="AC60" s="186" t="e">
        <f t="shared" si="13"/>
        <v>#REF!</v>
      </c>
      <c r="AD60" s="187"/>
      <c r="AE60" s="186" t="e">
        <f t="shared" si="14"/>
        <v>#REF!</v>
      </c>
      <c r="AF60" s="187"/>
      <c r="AG60" s="186" t="e">
        <f t="shared" si="15"/>
        <v>#REF!</v>
      </c>
      <c r="AH60" s="187"/>
      <c r="AI60" s="186" t="e">
        <f t="shared" si="16"/>
        <v>#REF!</v>
      </c>
      <c r="AJ60" s="187"/>
      <c r="AK60" s="186" t="e">
        <f t="shared" si="17"/>
        <v>#REF!</v>
      </c>
      <c r="AL60" s="187"/>
      <c r="AM60" s="186" t="e">
        <f t="shared" si="18"/>
        <v>#REF!</v>
      </c>
      <c r="AN60" s="187"/>
      <c r="AO60" s="186" t="e">
        <f t="shared" si="19"/>
        <v>#REF!</v>
      </c>
      <c r="AP60" s="187"/>
      <c r="AQ60" s="186" t="e">
        <f t="shared" si="20"/>
        <v>#REF!</v>
      </c>
      <c r="AR60" s="188">
        <f t="shared" si="22"/>
        <v>0</v>
      </c>
      <c r="AS60" s="186" t="e">
        <f t="shared" si="22"/>
        <v>#REF!</v>
      </c>
    </row>
    <row r="61" spans="1:45" ht="12.85" customHeight="1" x14ac:dyDescent="0.2">
      <c r="A61" s="189"/>
      <c r="B61" s="187"/>
      <c r="C61" s="186">
        <f t="shared" si="0"/>
        <v>0</v>
      </c>
      <c r="D61" s="187"/>
      <c r="E61" s="186">
        <f t="shared" si="1"/>
        <v>0</v>
      </c>
      <c r="F61" s="187"/>
      <c r="G61" s="186">
        <f t="shared" si="2"/>
        <v>0</v>
      </c>
      <c r="H61" s="187"/>
      <c r="I61" s="186">
        <f t="shared" si="3"/>
        <v>0</v>
      </c>
      <c r="J61" s="187"/>
      <c r="K61" s="186">
        <f t="shared" si="4"/>
        <v>0</v>
      </c>
      <c r="L61" s="187"/>
      <c r="M61" s="186">
        <f t="shared" si="5"/>
        <v>0</v>
      </c>
      <c r="N61" s="187"/>
      <c r="O61" s="186">
        <f t="shared" si="6"/>
        <v>0</v>
      </c>
      <c r="P61" s="187"/>
      <c r="Q61" s="186">
        <f t="shared" si="7"/>
        <v>0</v>
      </c>
      <c r="R61" s="187"/>
      <c r="S61" s="186">
        <f t="shared" si="8"/>
        <v>0</v>
      </c>
      <c r="T61" s="187"/>
      <c r="U61" s="186">
        <f t="shared" si="9"/>
        <v>0</v>
      </c>
      <c r="V61" s="187"/>
      <c r="W61" s="186">
        <f t="shared" si="10"/>
        <v>0</v>
      </c>
      <c r="X61" s="187"/>
      <c r="Y61" s="186" t="e">
        <f t="shared" si="11"/>
        <v>#REF!</v>
      </c>
      <c r="Z61" s="187"/>
      <c r="AA61" s="186" t="e">
        <f t="shared" si="12"/>
        <v>#REF!</v>
      </c>
      <c r="AB61" s="187"/>
      <c r="AC61" s="186" t="e">
        <f t="shared" si="13"/>
        <v>#REF!</v>
      </c>
      <c r="AD61" s="187"/>
      <c r="AE61" s="186" t="e">
        <f t="shared" si="14"/>
        <v>#REF!</v>
      </c>
      <c r="AF61" s="187"/>
      <c r="AG61" s="186" t="e">
        <f t="shared" si="15"/>
        <v>#REF!</v>
      </c>
      <c r="AH61" s="187"/>
      <c r="AI61" s="186" t="e">
        <f t="shared" si="16"/>
        <v>#REF!</v>
      </c>
      <c r="AJ61" s="187"/>
      <c r="AK61" s="186" t="e">
        <f t="shared" si="17"/>
        <v>#REF!</v>
      </c>
      <c r="AL61" s="187"/>
      <c r="AM61" s="186" t="e">
        <f t="shared" si="18"/>
        <v>#REF!</v>
      </c>
      <c r="AN61" s="187"/>
      <c r="AO61" s="186" t="e">
        <f t="shared" si="19"/>
        <v>#REF!</v>
      </c>
      <c r="AP61" s="187"/>
      <c r="AQ61" s="186" t="e">
        <f t="shared" si="20"/>
        <v>#REF!</v>
      </c>
      <c r="AR61" s="188">
        <f t="shared" si="22"/>
        <v>0</v>
      </c>
      <c r="AS61" s="186" t="e">
        <f t="shared" si="22"/>
        <v>#REF!</v>
      </c>
    </row>
    <row r="62" spans="1:45" ht="12.85" customHeight="1" x14ac:dyDescent="0.2">
      <c r="A62" s="196"/>
      <c r="B62" s="187"/>
      <c r="C62" s="186">
        <f t="shared" si="0"/>
        <v>0</v>
      </c>
      <c r="D62" s="187"/>
      <c r="E62" s="186">
        <f t="shared" si="1"/>
        <v>0</v>
      </c>
      <c r="F62" s="187"/>
      <c r="G62" s="186">
        <f t="shared" si="2"/>
        <v>0</v>
      </c>
      <c r="H62" s="187"/>
      <c r="I62" s="186">
        <f t="shared" si="3"/>
        <v>0</v>
      </c>
      <c r="J62" s="187"/>
      <c r="K62" s="186">
        <f t="shared" si="4"/>
        <v>0</v>
      </c>
      <c r="L62" s="187"/>
      <c r="M62" s="186">
        <f t="shared" si="5"/>
        <v>0</v>
      </c>
      <c r="N62" s="187"/>
      <c r="O62" s="186">
        <f t="shared" si="6"/>
        <v>0</v>
      </c>
      <c r="P62" s="187"/>
      <c r="Q62" s="186">
        <f t="shared" si="7"/>
        <v>0</v>
      </c>
      <c r="R62" s="187"/>
      <c r="S62" s="186">
        <f t="shared" si="8"/>
        <v>0</v>
      </c>
      <c r="T62" s="187"/>
      <c r="U62" s="186">
        <f t="shared" si="9"/>
        <v>0</v>
      </c>
      <c r="V62" s="187"/>
      <c r="W62" s="186">
        <f t="shared" si="10"/>
        <v>0</v>
      </c>
      <c r="X62" s="187"/>
      <c r="Y62" s="186" t="e">
        <f t="shared" si="11"/>
        <v>#REF!</v>
      </c>
      <c r="Z62" s="187"/>
      <c r="AA62" s="186" t="e">
        <f t="shared" si="12"/>
        <v>#REF!</v>
      </c>
      <c r="AB62" s="187"/>
      <c r="AC62" s="186" t="e">
        <f t="shared" si="13"/>
        <v>#REF!</v>
      </c>
      <c r="AD62" s="187"/>
      <c r="AE62" s="186" t="e">
        <f t="shared" si="14"/>
        <v>#REF!</v>
      </c>
      <c r="AF62" s="187"/>
      <c r="AG62" s="186" t="e">
        <f t="shared" si="15"/>
        <v>#REF!</v>
      </c>
      <c r="AH62" s="187"/>
      <c r="AI62" s="186" t="e">
        <f t="shared" si="16"/>
        <v>#REF!</v>
      </c>
      <c r="AJ62" s="187"/>
      <c r="AK62" s="186" t="e">
        <f t="shared" si="17"/>
        <v>#REF!</v>
      </c>
      <c r="AL62" s="187"/>
      <c r="AM62" s="186" t="e">
        <f t="shared" si="18"/>
        <v>#REF!</v>
      </c>
      <c r="AN62" s="187"/>
      <c r="AO62" s="186" t="e">
        <f t="shared" si="19"/>
        <v>#REF!</v>
      </c>
      <c r="AP62" s="187"/>
      <c r="AQ62" s="186" t="e">
        <f t="shared" si="20"/>
        <v>#REF!</v>
      </c>
      <c r="AR62" s="188">
        <f t="shared" si="22"/>
        <v>0</v>
      </c>
      <c r="AS62" s="186" t="e">
        <f t="shared" si="22"/>
        <v>#REF!</v>
      </c>
    </row>
    <row r="63" spans="1:45" ht="12.85" customHeight="1" x14ac:dyDescent="0.2">
      <c r="A63" s="196"/>
      <c r="B63" s="187"/>
      <c r="C63" s="186">
        <f t="shared" si="0"/>
        <v>0</v>
      </c>
      <c r="D63" s="187"/>
      <c r="E63" s="186">
        <f t="shared" si="1"/>
        <v>0</v>
      </c>
      <c r="F63" s="187"/>
      <c r="G63" s="186">
        <f t="shared" si="2"/>
        <v>0</v>
      </c>
      <c r="H63" s="187"/>
      <c r="I63" s="186">
        <f t="shared" si="3"/>
        <v>0</v>
      </c>
      <c r="J63" s="187"/>
      <c r="K63" s="186">
        <f t="shared" si="4"/>
        <v>0</v>
      </c>
      <c r="L63" s="187"/>
      <c r="M63" s="186">
        <f t="shared" si="5"/>
        <v>0</v>
      </c>
      <c r="N63" s="187"/>
      <c r="O63" s="186">
        <f t="shared" si="6"/>
        <v>0</v>
      </c>
      <c r="P63" s="187"/>
      <c r="Q63" s="186">
        <f t="shared" si="7"/>
        <v>0</v>
      </c>
      <c r="R63" s="187"/>
      <c r="S63" s="186">
        <f t="shared" si="8"/>
        <v>0</v>
      </c>
      <c r="T63" s="187"/>
      <c r="U63" s="186">
        <f t="shared" si="9"/>
        <v>0</v>
      </c>
      <c r="V63" s="187"/>
      <c r="W63" s="186">
        <f t="shared" si="10"/>
        <v>0</v>
      </c>
      <c r="X63" s="187"/>
      <c r="Y63" s="186" t="e">
        <f t="shared" si="11"/>
        <v>#REF!</v>
      </c>
      <c r="Z63" s="187"/>
      <c r="AA63" s="186" t="e">
        <f t="shared" si="12"/>
        <v>#REF!</v>
      </c>
      <c r="AB63" s="187"/>
      <c r="AC63" s="186" t="e">
        <f t="shared" si="13"/>
        <v>#REF!</v>
      </c>
      <c r="AD63" s="187"/>
      <c r="AE63" s="186" t="e">
        <f t="shared" si="14"/>
        <v>#REF!</v>
      </c>
      <c r="AF63" s="187"/>
      <c r="AG63" s="186" t="e">
        <f t="shared" si="15"/>
        <v>#REF!</v>
      </c>
      <c r="AH63" s="187"/>
      <c r="AI63" s="186" t="e">
        <f t="shared" si="16"/>
        <v>#REF!</v>
      </c>
      <c r="AJ63" s="187"/>
      <c r="AK63" s="186" t="e">
        <f t="shared" si="17"/>
        <v>#REF!</v>
      </c>
      <c r="AL63" s="187"/>
      <c r="AM63" s="186" t="e">
        <f t="shared" si="18"/>
        <v>#REF!</v>
      </c>
      <c r="AN63" s="187"/>
      <c r="AO63" s="186" t="e">
        <f t="shared" si="19"/>
        <v>#REF!</v>
      </c>
      <c r="AP63" s="187"/>
      <c r="AQ63" s="186" t="e">
        <f t="shared" si="20"/>
        <v>#REF!</v>
      </c>
      <c r="AR63" s="188">
        <f t="shared" si="22"/>
        <v>0</v>
      </c>
      <c r="AS63" s="186" t="e">
        <f t="shared" si="22"/>
        <v>#REF!</v>
      </c>
    </row>
    <row r="64" spans="1:45" ht="12.85" customHeight="1" x14ac:dyDescent="0.2">
      <c r="A64" s="189"/>
      <c r="B64" s="187"/>
      <c r="C64" s="186">
        <f t="shared" si="0"/>
        <v>0</v>
      </c>
      <c r="D64" s="187"/>
      <c r="E64" s="186">
        <f t="shared" si="1"/>
        <v>0</v>
      </c>
      <c r="F64" s="187"/>
      <c r="G64" s="186">
        <f t="shared" si="2"/>
        <v>0</v>
      </c>
      <c r="H64" s="187"/>
      <c r="I64" s="186">
        <f t="shared" si="3"/>
        <v>0</v>
      </c>
      <c r="J64" s="187"/>
      <c r="K64" s="186">
        <f t="shared" si="4"/>
        <v>0</v>
      </c>
      <c r="L64" s="187"/>
      <c r="M64" s="186">
        <f t="shared" si="5"/>
        <v>0</v>
      </c>
      <c r="N64" s="187"/>
      <c r="O64" s="186">
        <f t="shared" si="6"/>
        <v>0</v>
      </c>
      <c r="P64" s="187"/>
      <c r="Q64" s="186">
        <f t="shared" si="7"/>
        <v>0</v>
      </c>
      <c r="R64" s="187"/>
      <c r="S64" s="186">
        <f t="shared" si="8"/>
        <v>0</v>
      </c>
      <c r="T64" s="187"/>
      <c r="U64" s="186">
        <f t="shared" si="9"/>
        <v>0</v>
      </c>
      <c r="V64" s="187"/>
      <c r="W64" s="186">
        <f t="shared" si="10"/>
        <v>0</v>
      </c>
      <c r="X64" s="187"/>
      <c r="Y64" s="186" t="e">
        <f t="shared" si="11"/>
        <v>#REF!</v>
      </c>
      <c r="Z64" s="187"/>
      <c r="AA64" s="186" t="e">
        <f t="shared" si="12"/>
        <v>#REF!</v>
      </c>
      <c r="AB64" s="187"/>
      <c r="AC64" s="186" t="e">
        <f t="shared" si="13"/>
        <v>#REF!</v>
      </c>
      <c r="AD64" s="187"/>
      <c r="AE64" s="186" t="e">
        <f t="shared" si="14"/>
        <v>#REF!</v>
      </c>
      <c r="AF64" s="187"/>
      <c r="AG64" s="186" t="e">
        <f t="shared" si="15"/>
        <v>#REF!</v>
      </c>
      <c r="AH64" s="187"/>
      <c r="AI64" s="186" t="e">
        <f t="shared" si="16"/>
        <v>#REF!</v>
      </c>
      <c r="AJ64" s="187"/>
      <c r="AK64" s="186" t="e">
        <f t="shared" si="17"/>
        <v>#REF!</v>
      </c>
      <c r="AL64" s="187"/>
      <c r="AM64" s="186" t="e">
        <f t="shared" si="18"/>
        <v>#REF!</v>
      </c>
      <c r="AN64" s="187"/>
      <c r="AO64" s="186" t="e">
        <f t="shared" si="19"/>
        <v>#REF!</v>
      </c>
      <c r="AP64" s="187"/>
      <c r="AQ64" s="186" t="e">
        <f t="shared" si="20"/>
        <v>#REF!</v>
      </c>
      <c r="AR64" s="188">
        <f t="shared" si="22"/>
        <v>0</v>
      </c>
      <c r="AS64" s="186" t="e">
        <f t="shared" si="22"/>
        <v>#REF!</v>
      </c>
    </row>
    <row r="65" spans="1:45" ht="12.85" customHeight="1" x14ac:dyDescent="0.2">
      <c r="A65" s="189"/>
      <c r="B65" s="187"/>
      <c r="C65" s="186">
        <f t="shared" si="0"/>
        <v>0</v>
      </c>
      <c r="D65" s="187"/>
      <c r="E65" s="186">
        <f t="shared" si="1"/>
        <v>0</v>
      </c>
      <c r="F65" s="187"/>
      <c r="G65" s="186">
        <f t="shared" si="2"/>
        <v>0</v>
      </c>
      <c r="H65" s="187"/>
      <c r="I65" s="186">
        <f t="shared" si="3"/>
        <v>0</v>
      </c>
      <c r="J65" s="187"/>
      <c r="K65" s="186">
        <f t="shared" si="4"/>
        <v>0</v>
      </c>
      <c r="L65" s="187"/>
      <c r="M65" s="186">
        <f t="shared" si="5"/>
        <v>0</v>
      </c>
      <c r="N65" s="187"/>
      <c r="O65" s="186">
        <f t="shared" si="6"/>
        <v>0</v>
      </c>
      <c r="P65" s="187"/>
      <c r="Q65" s="186">
        <f t="shared" si="7"/>
        <v>0</v>
      </c>
      <c r="R65" s="187"/>
      <c r="S65" s="186">
        <f t="shared" si="8"/>
        <v>0</v>
      </c>
      <c r="T65" s="187"/>
      <c r="U65" s="186">
        <f t="shared" si="9"/>
        <v>0</v>
      </c>
      <c r="V65" s="187"/>
      <c r="W65" s="186">
        <f t="shared" si="10"/>
        <v>0</v>
      </c>
      <c r="X65" s="187"/>
      <c r="Y65" s="186" t="e">
        <f t="shared" si="11"/>
        <v>#REF!</v>
      </c>
      <c r="Z65" s="187"/>
      <c r="AA65" s="186" t="e">
        <f t="shared" si="12"/>
        <v>#REF!</v>
      </c>
      <c r="AB65" s="187"/>
      <c r="AC65" s="186" t="e">
        <f t="shared" si="13"/>
        <v>#REF!</v>
      </c>
      <c r="AD65" s="187"/>
      <c r="AE65" s="186" t="e">
        <f t="shared" si="14"/>
        <v>#REF!</v>
      </c>
      <c r="AF65" s="187"/>
      <c r="AG65" s="186" t="e">
        <f t="shared" si="15"/>
        <v>#REF!</v>
      </c>
      <c r="AH65" s="187"/>
      <c r="AI65" s="186" t="e">
        <f t="shared" si="16"/>
        <v>#REF!</v>
      </c>
      <c r="AJ65" s="187"/>
      <c r="AK65" s="186" t="e">
        <f t="shared" si="17"/>
        <v>#REF!</v>
      </c>
      <c r="AL65" s="187"/>
      <c r="AM65" s="186" t="e">
        <f t="shared" si="18"/>
        <v>#REF!</v>
      </c>
      <c r="AN65" s="187"/>
      <c r="AO65" s="186" t="e">
        <f t="shared" si="19"/>
        <v>#REF!</v>
      </c>
      <c r="AP65" s="187"/>
      <c r="AQ65" s="186" t="e">
        <f t="shared" si="20"/>
        <v>#REF!</v>
      </c>
      <c r="AR65" s="188">
        <f t="shared" si="22"/>
        <v>0</v>
      </c>
      <c r="AS65" s="186" t="e">
        <f t="shared" si="22"/>
        <v>#REF!</v>
      </c>
    </row>
    <row r="66" spans="1:45" ht="12.85" customHeight="1" x14ac:dyDescent="0.2">
      <c r="A66" s="189"/>
      <c r="B66" s="187"/>
      <c r="C66" s="186">
        <f t="shared" si="0"/>
        <v>0</v>
      </c>
      <c r="D66" s="187"/>
      <c r="E66" s="186">
        <f t="shared" si="1"/>
        <v>0</v>
      </c>
      <c r="F66" s="187"/>
      <c r="G66" s="186">
        <f t="shared" si="2"/>
        <v>0</v>
      </c>
      <c r="H66" s="187"/>
      <c r="I66" s="186">
        <f t="shared" si="3"/>
        <v>0</v>
      </c>
      <c r="J66" s="187"/>
      <c r="K66" s="186">
        <f t="shared" si="4"/>
        <v>0</v>
      </c>
      <c r="L66" s="187"/>
      <c r="M66" s="186">
        <f t="shared" si="5"/>
        <v>0</v>
      </c>
      <c r="N66" s="187"/>
      <c r="O66" s="186">
        <f t="shared" si="6"/>
        <v>0</v>
      </c>
      <c r="P66" s="187"/>
      <c r="Q66" s="186">
        <f t="shared" si="7"/>
        <v>0</v>
      </c>
      <c r="R66" s="187"/>
      <c r="S66" s="186">
        <f t="shared" si="8"/>
        <v>0</v>
      </c>
      <c r="T66" s="187"/>
      <c r="U66" s="186">
        <f t="shared" si="9"/>
        <v>0</v>
      </c>
      <c r="V66" s="187"/>
      <c r="W66" s="186">
        <f t="shared" si="10"/>
        <v>0</v>
      </c>
      <c r="X66" s="187"/>
      <c r="Y66" s="186" t="e">
        <f t="shared" si="11"/>
        <v>#REF!</v>
      </c>
      <c r="Z66" s="187"/>
      <c r="AA66" s="186" t="e">
        <f t="shared" si="12"/>
        <v>#REF!</v>
      </c>
      <c r="AB66" s="187"/>
      <c r="AC66" s="186" t="e">
        <f t="shared" si="13"/>
        <v>#REF!</v>
      </c>
      <c r="AD66" s="187"/>
      <c r="AE66" s="186" t="e">
        <f t="shared" si="14"/>
        <v>#REF!</v>
      </c>
      <c r="AF66" s="187"/>
      <c r="AG66" s="186" t="e">
        <f t="shared" si="15"/>
        <v>#REF!</v>
      </c>
      <c r="AH66" s="187"/>
      <c r="AI66" s="186" t="e">
        <f t="shared" si="16"/>
        <v>#REF!</v>
      </c>
      <c r="AJ66" s="187"/>
      <c r="AK66" s="186" t="e">
        <f t="shared" si="17"/>
        <v>#REF!</v>
      </c>
      <c r="AL66" s="187"/>
      <c r="AM66" s="186" t="e">
        <f t="shared" si="18"/>
        <v>#REF!</v>
      </c>
      <c r="AN66" s="187"/>
      <c r="AO66" s="186" t="e">
        <f t="shared" si="19"/>
        <v>#REF!</v>
      </c>
      <c r="AP66" s="187"/>
      <c r="AQ66" s="186" t="e">
        <f t="shared" si="20"/>
        <v>#REF!</v>
      </c>
      <c r="AR66" s="188">
        <f t="shared" si="22"/>
        <v>0</v>
      </c>
      <c r="AS66" s="186" t="e">
        <f t="shared" si="22"/>
        <v>#REF!</v>
      </c>
    </row>
    <row r="67" spans="1:45" ht="12.85" customHeight="1" x14ac:dyDescent="0.2">
      <c r="A67" s="189"/>
      <c r="B67" s="187"/>
      <c r="C67" s="186">
        <f t="shared" si="0"/>
        <v>0</v>
      </c>
      <c r="D67" s="187"/>
      <c r="E67" s="186">
        <f t="shared" si="1"/>
        <v>0</v>
      </c>
      <c r="F67" s="187"/>
      <c r="G67" s="186">
        <f t="shared" si="2"/>
        <v>0</v>
      </c>
      <c r="H67" s="187"/>
      <c r="I67" s="186">
        <f t="shared" si="3"/>
        <v>0</v>
      </c>
      <c r="J67" s="187"/>
      <c r="K67" s="186">
        <f t="shared" si="4"/>
        <v>0</v>
      </c>
      <c r="L67" s="187"/>
      <c r="M67" s="186">
        <f t="shared" si="5"/>
        <v>0</v>
      </c>
      <c r="N67" s="187"/>
      <c r="O67" s="186">
        <f t="shared" si="6"/>
        <v>0</v>
      </c>
      <c r="P67" s="187"/>
      <c r="Q67" s="186">
        <f t="shared" si="7"/>
        <v>0</v>
      </c>
      <c r="R67" s="187"/>
      <c r="S67" s="186">
        <f t="shared" si="8"/>
        <v>0</v>
      </c>
      <c r="T67" s="187"/>
      <c r="U67" s="186">
        <f t="shared" si="9"/>
        <v>0</v>
      </c>
      <c r="V67" s="187"/>
      <c r="W67" s="186">
        <f t="shared" si="10"/>
        <v>0</v>
      </c>
      <c r="X67" s="187"/>
      <c r="Y67" s="186" t="e">
        <f t="shared" si="11"/>
        <v>#REF!</v>
      </c>
      <c r="Z67" s="187"/>
      <c r="AA67" s="186" t="e">
        <f t="shared" si="12"/>
        <v>#REF!</v>
      </c>
      <c r="AB67" s="187"/>
      <c r="AC67" s="186" t="e">
        <f t="shared" si="13"/>
        <v>#REF!</v>
      </c>
      <c r="AD67" s="187"/>
      <c r="AE67" s="186" t="e">
        <f t="shared" si="14"/>
        <v>#REF!</v>
      </c>
      <c r="AF67" s="187"/>
      <c r="AG67" s="186" t="e">
        <f t="shared" si="15"/>
        <v>#REF!</v>
      </c>
      <c r="AH67" s="187"/>
      <c r="AI67" s="186" t="e">
        <f t="shared" si="16"/>
        <v>#REF!</v>
      </c>
      <c r="AJ67" s="187"/>
      <c r="AK67" s="186" t="e">
        <f t="shared" si="17"/>
        <v>#REF!</v>
      </c>
      <c r="AL67" s="187"/>
      <c r="AM67" s="186" t="e">
        <f t="shared" si="18"/>
        <v>#REF!</v>
      </c>
      <c r="AN67" s="187"/>
      <c r="AO67" s="186" t="e">
        <f t="shared" si="19"/>
        <v>#REF!</v>
      </c>
      <c r="AP67" s="187"/>
      <c r="AQ67" s="186" t="e">
        <f t="shared" si="20"/>
        <v>#REF!</v>
      </c>
      <c r="AR67" s="188">
        <f t="shared" si="22"/>
        <v>0</v>
      </c>
      <c r="AS67" s="186" t="e">
        <f t="shared" si="22"/>
        <v>#REF!</v>
      </c>
    </row>
    <row r="68" spans="1:45" ht="12.85" customHeight="1" x14ac:dyDescent="0.2">
      <c r="A68" s="189"/>
      <c r="B68" s="187"/>
      <c r="C68" s="186">
        <f t="shared" si="0"/>
        <v>0</v>
      </c>
      <c r="D68" s="187"/>
      <c r="E68" s="186">
        <f t="shared" si="1"/>
        <v>0</v>
      </c>
      <c r="F68" s="187"/>
      <c r="G68" s="186">
        <f t="shared" si="2"/>
        <v>0</v>
      </c>
      <c r="H68" s="187"/>
      <c r="I68" s="186">
        <f t="shared" si="3"/>
        <v>0</v>
      </c>
      <c r="J68" s="187"/>
      <c r="K68" s="186">
        <f t="shared" si="4"/>
        <v>0</v>
      </c>
      <c r="L68" s="187"/>
      <c r="M68" s="186">
        <f t="shared" si="5"/>
        <v>0</v>
      </c>
      <c r="N68" s="187"/>
      <c r="O68" s="186">
        <f t="shared" si="6"/>
        <v>0</v>
      </c>
      <c r="P68" s="187"/>
      <c r="Q68" s="186">
        <f t="shared" si="7"/>
        <v>0</v>
      </c>
      <c r="R68" s="187"/>
      <c r="S68" s="186">
        <f t="shared" si="8"/>
        <v>0</v>
      </c>
      <c r="T68" s="187"/>
      <c r="U68" s="186">
        <f t="shared" si="9"/>
        <v>0</v>
      </c>
      <c r="V68" s="187"/>
      <c r="W68" s="186">
        <f t="shared" si="10"/>
        <v>0</v>
      </c>
      <c r="X68" s="187"/>
      <c r="Y68" s="186" t="e">
        <f t="shared" si="11"/>
        <v>#REF!</v>
      </c>
      <c r="Z68" s="187"/>
      <c r="AA68" s="186" t="e">
        <f t="shared" si="12"/>
        <v>#REF!</v>
      </c>
      <c r="AB68" s="187"/>
      <c r="AC68" s="186" t="e">
        <f t="shared" si="13"/>
        <v>#REF!</v>
      </c>
      <c r="AD68" s="187"/>
      <c r="AE68" s="186" t="e">
        <f t="shared" si="14"/>
        <v>#REF!</v>
      </c>
      <c r="AF68" s="187"/>
      <c r="AG68" s="186" t="e">
        <f t="shared" si="15"/>
        <v>#REF!</v>
      </c>
      <c r="AH68" s="187"/>
      <c r="AI68" s="186" t="e">
        <f t="shared" si="16"/>
        <v>#REF!</v>
      </c>
      <c r="AJ68" s="187"/>
      <c r="AK68" s="186" t="e">
        <f t="shared" si="17"/>
        <v>#REF!</v>
      </c>
      <c r="AL68" s="187"/>
      <c r="AM68" s="186" t="e">
        <f t="shared" si="18"/>
        <v>#REF!</v>
      </c>
      <c r="AN68" s="187"/>
      <c r="AO68" s="186" t="e">
        <f t="shared" si="19"/>
        <v>#REF!</v>
      </c>
      <c r="AP68" s="187"/>
      <c r="AQ68" s="186" t="e">
        <f t="shared" si="20"/>
        <v>#REF!</v>
      </c>
      <c r="AR68" s="188">
        <f t="shared" si="22"/>
        <v>0</v>
      </c>
      <c r="AS68" s="186" t="e">
        <f t="shared" si="22"/>
        <v>#REF!</v>
      </c>
    </row>
    <row r="69" spans="1:45" ht="12.85" customHeight="1" x14ac:dyDescent="0.2">
      <c r="A69" s="189"/>
      <c r="B69" s="187"/>
      <c r="C69" s="186">
        <f t="shared" ref="C69:C91" si="23">C$3*B69</f>
        <v>0</v>
      </c>
      <c r="D69" s="187"/>
      <c r="E69" s="186">
        <f t="shared" ref="E69:E91" si="24">E$3*D69</f>
        <v>0</v>
      </c>
      <c r="F69" s="187"/>
      <c r="G69" s="186">
        <f t="shared" ref="G69:G91" si="25">G$3*F69</f>
        <v>0</v>
      </c>
      <c r="H69" s="187"/>
      <c r="I69" s="186">
        <f t="shared" ref="I69:I91" si="26">I$3*H69</f>
        <v>0</v>
      </c>
      <c r="J69" s="187"/>
      <c r="K69" s="186">
        <f t="shared" ref="K69:K91" si="27">K$3*J69</f>
        <v>0</v>
      </c>
      <c r="L69" s="187"/>
      <c r="M69" s="186">
        <f t="shared" ref="M69:M91" si="28">M$3*L69</f>
        <v>0</v>
      </c>
      <c r="N69" s="187"/>
      <c r="O69" s="186">
        <f t="shared" ref="O69:O91" si="29">O$3*N69</f>
        <v>0</v>
      </c>
      <c r="P69" s="187"/>
      <c r="Q69" s="186">
        <f t="shared" ref="Q69:Q91" si="30">Q$3*P69</f>
        <v>0</v>
      </c>
      <c r="R69" s="187"/>
      <c r="S69" s="186">
        <f t="shared" ref="S69:S91" si="31">S$3*R69</f>
        <v>0</v>
      </c>
      <c r="T69" s="187"/>
      <c r="U69" s="186">
        <f t="shared" ref="U69:U91" si="32">U$3*T69</f>
        <v>0</v>
      </c>
      <c r="V69" s="187"/>
      <c r="W69" s="186">
        <f t="shared" ref="W69:W91" si="33">W$3*V69</f>
        <v>0</v>
      </c>
      <c r="X69" s="187"/>
      <c r="Y69" s="186" t="e">
        <f t="shared" ref="Y69:Y91" si="34">Y$3*X69</f>
        <v>#REF!</v>
      </c>
      <c r="Z69" s="187"/>
      <c r="AA69" s="186" t="e">
        <f t="shared" ref="AA69:AA91" si="35">AA$3*Z69</f>
        <v>#REF!</v>
      </c>
      <c r="AB69" s="187"/>
      <c r="AC69" s="186" t="e">
        <f t="shared" ref="AC69:AC91" si="36">AC$3*AB69</f>
        <v>#REF!</v>
      </c>
      <c r="AD69" s="187"/>
      <c r="AE69" s="186" t="e">
        <f t="shared" ref="AE69:AE91" si="37">AE$3*AD69</f>
        <v>#REF!</v>
      </c>
      <c r="AF69" s="187"/>
      <c r="AG69" s="186" t="e">
        <f t="shared" ref="AG69:AG91" si="38">AG$3*AF69</f>
        <v>#REF!</v>
      </c>
      <c r="AH69" s="187"/>
      <c r="AI69" s="186" t="e">
        <f t="shared" ref="AI69:AI91" si="39">AI$3*AH69</f>
        <v>#REF!</v>
      </c>
      <c r="AJ69" s="187"/>
      <c r="AK69" s="186" t="e">
        <f t="shared" ref="AK69:AK91" si="40">AK$3*AJ69</f>
        <v>#REF!</v>
      </c>
      <c r="AL69" s="187"/>
      <c r="AM69" s="186" t="e">
        <f t="shared" ref="AM69:AM91" si="41">AM$3*AL69</f>
        <v>#REF!</v>
      </c>
      <c r="AN69" s="187"/>
      <c r="AO69" s="186" t="e">
        <f t="shared" ref="AO69:AO91" si="42">AO$3*AN69</f>
        <v>#REF!</v>
      </c>
      <c r="AP69" s="187"/>
      <c r="AQ69" s="186" t="e">
        <f t="shared" ref="AQ69:AQ91" si="43">AQ$3*AP69</f>
        <v>#REF!</v>
      </c>
      <c r="AR69" s="188">
        <f t="shared" ref="AR69:AS92" si="44">B69+D69+F69+H69+J69+L69+N69+P69+R69+T69+V69+X69+Z69+AB69+AD69+AF69+AH69+AJ69+AL69+AN69+AP69</f>
        <v>0</v>
      </c>
      <c r="AS69" s="186" t="e">
        <f t="shared" si="44"/>
        <v>#REF!</v>
      </c>
    </row>
    <row r="70" spans="1:45" ht="12.85" customHeight="1" x14ac:dyDescent="0.2">
      <c r="A70" s="191"/>
      <c r="B70" s="187"/>
      <c r="C70" s="186">
        <f t="shared" si="23"/>
        <v>0</v>
      </c>
      <c r="D70" s="187"/>
      <c r="E70" s="186">
        <f t="shared" si="24"/>
        <v>0</v>
      </c>
      <c r="F70" s="187"/>
      <c r="G70" s="186">
        <f t="shared" si="25"/>
        <v>0</v>
      </c>
      <c r="H70" s="187"/>
      <c r="I70" s="186">
        <f t="shared" si="26"/>
        <v>0</v>
      </c>
      <c r="J70" s="187"/>
      <c r="K70" s="186">
        <f t="shared" si="27"/>
        <v>0</v>
      </c>
      <c r="L70" s="187"/>
      <c r="M70" s="186">
        <f t="shared" si="28"/>
        <v>0</v>
      </c>
      <c r="N70" s="187"/>
      <c r="O70" s="186">
        <f t="shared" si="29"/>
        <v>0</v>
      </c>
      <c r="P70" s="187"/>
      <c r="Q70" s="186">
        <f t="shared" si="30"/>
        <v>0</v>
      </c>
      <c r="R70" s="187"/>
      <c r="S70" s="186">
        <f t="shared" si="31"/>
        <v>0</v>
      </c>
      <c r="T70" s="187"/>
      <c r="U70" s="186">
        <f t="shared" si="32"/>
        <v>0</v>
      </c>
      <c r="V70" s="187"/>
      <c r="W70" s="186">
        <f t="shared" si="33"/>
        <v>0</v>
      </c>
      <c r="X70" s="187"/>
      <c r="Y70" s="186" t="e">
        <f t="shared" si="34"/>
        <v>#REF!</v>
      </c>
      <c r="Z70" s="187"/>
      <c r="AA70" s="186" t="e">
        <f t="shared" si="35"/>
        <v>#REF!</v>
      </c>
      <c r="AB70" s="187"/>
      <c r="AC70" s="186" t="e">
        <f t="shared" si="36"/>
        <v>#REF!</v>
      </c>
      <c r="AD70" s="187"/>
      <c r="AE70" s="186" t="e">
        <f t="shared" si="37"/>
        <v>#REF!</v>
      </c>
      <c r="AF70" s="187"/>
      <c r="AG70" s="186" t="e">
        <f t="shared" si="38"/>
        <v>#REF!</v>
      </c>
      <c r="AH70" s="187"/>
      <c r="AI70" s="186" t="e">
        <f t="shared" si="39"/>
        <v>#REF!</v>
      </c>
      <c r="AJ70" s="187"/>
      <c r="AK70" s="186" t="e">
        <f t="shared" si="40"/>
        <v>#REF!</v>
      </c>
      <c r="AL70" s="187"/>
      <c r="AM70" s="186" t="e">
        <f t="shared" si="41"/>
        <v>#REF!</v>
      </c>
      <c r="AN70" s="187"/>
      <c r="AO70" s="186" t="e">
        <f t="shared" si="42"/>
        <v>#REF!</v>
      </c>
      <c r="AP70" s="187"/>
      <c r="AQ70" s="186" t="e">
        <f t="shared" si="43"/>
        <v>#REF!</v>
      </c>
      <c r="AR70" s="188">
        <f t="shared" si="44"/>
        <v>0</v>
      </c>
      <c r="AS70" s="186" t="e">
        <f t="shared" si="44"/>
        <v>#REF!</v>
      </c>
    </row>
    <row r="71" spans="1:45" ht="12.85" customHeight="1" x14ac:dyDescent="0.2">
      <c r="A71" s="189"/>
      <c r="B71" s="187"/>
      <c r="C71" s="186">
        <f t="shared" si="23"/>
        <v>0</v>
      </c>
      <c r="D71" s="187"/>
      <c r="E71" s="186">
        <f t="shared" si="24"/>
        <v>0</v>
      </c>
      <c r="F71" s="187"/>
      <c r="G71" s="186">
        <f t="shared" si="25"/>
        <v>0</v>
      </c>
      <c r="H71" s="187"/>
      <c r="I71" s="186">
        <f t="shared" si="26"/>
        <v>0</v>
      </c>
      <c r="J71" s="187"/>
      <c r="K71" s="186">
        <f t="shared" si="27"/>
        <v>0</v>
      </c>
      <c r="L71" s="187"/>
      <c r="M71" s="186">
        <f t="shared" si="28"/>
        <v>0</v>
      </c>
      <c r="N71" s="187"/>
      <c r="O71" s="186">
        <f t="shared" si="29"/>
        <v>0</v>
      </c>
      <c r="P71" s="187"/>
      <c r="Q71" s="186">
        <f t="shared" si="30"/>
        <v>0</v>
      </c>
      <c r="R71" s="187"/>
      <c r="S71" s="186">
        <f t="shared" si="31"/>
        <v>0</v>
      </c>
      <c r="T71" s="187"/>
      <c r="U71" s="186">
        <f t="shared" si="32"/>
        <v>0</v>
      </c>
      <c r="V71" s="187"/>
      <c r="W71" s="186">
        <f t="shared" si="33"/>
        <v>0</v>
      </c>
      <c r="X71" s="187"/>
      <c r="Y71" s="186" t="e">
        <f t="shared" si="34"/>
        <v>#REF!</v>
      </c>
      <c r="Z71" s="187"/>
      <c r="AA71" s="186" t="e">
        <f t="shared" si="35"/>
        <v>#REF!</v>
      </c>
      <c r="AB71" s="187"/>
      <c r="AC71" s="186" t="e">
        <f t="shared" si="36"/>
        <v>#REF!</v>
      </c>
      <c r="AD71" s="187"/>
      <c r="AE71" s="186" t="e">
        <f t="shared" si="37"/>
        <v>#REF!</v>
      </c>
      <c r="AF71" s="187"/>
      <c r="AG71" s="186" t="e">
        <f t="shared" si="38"/>
        <v>#REF!</v>
      </c>
      <c r="AH71" s="187"/>
      <c r="AI71" s="186" t="e">
        <f t="shared" si="39"/>
        <v>#REF!</v>
      </c>
      <c r="AJ71" s="187"/>
      <c r="AK71" s="186" t="e">
        <f t="shared" si="40"/>
        <v>#REF!</v>
      </c>
      <c r="AL71" s="187"/>
      <c r="AM71" s="186" t="e">
        <f t="shared" si="41"/>
        <v>#REF!</v>
      </c>
      <c r="AN71" s="187"/>
      <c r="AO71" s="186" t="e">
        <f t="shared" si="42"/>
        <v>#REF!</v>
      </c>
      <c r="AP71" s="187"/>
      <c r="AQ71" s="186" t="e">
        <f t="shared" si="43"/>
        <v>#REF!</v>
      </c>
      <c r="AR71" s="188">
        <f t="shared" si="44"/>
        <v>0</v>
      </c>
      <c r="AS71" s="186" t="e">
        <f t="shared" si="44"/>
        <v>#REF!</v>
      </c>
    </row>
    <row r="72" spans="1:45" ht="12.85" customHeight="1" x14ac:dyDescent="0.2">
      <c r="A72" s="189"/>
      <c r="B72" s="187"/>
      <c r="C72" s="186">
        <f t="shared" si="23"/>
        <v>0</v>
      </c>
      <c r="D72" s="187"/>
      <c r="E72" s="186">
        <f t="shared" si="24"/>
        <v>0</v>
      </c>
      <c r="F72" s="187"/>
      <c r="G72" s="186">
        <f t="shared" si="25"/>
        <v>0</v>
      </c>
      <c r="H72" s="187"/>
      <c r="I72" s="186">
        <f t="shared" si="26"/>
        <v>0</v>
      </c>
      <c r="J72" s="187"/>
      <c r="K72" s="186">
        <f t="shared" si="27"/>
        <v>0</v>
      </c>
      <c r="L72" s="187"/>
      <c r="M72" s="186">
        <f t="shared" si="28"/>
        <v>0</v>
      </c>
      <c r="N72" s="187"/>
      <c r="O72" s="186">
        <f t="shared" si="29"/>
        <v>0</v>
      </c>
      <c r="P72" s="187"/>
      <c r="Q72" s="186">
        <f t="shared" si="30"/>
        <v>0</v>
      </c>
      <c r="R72" s="187"/>
      <c r="S72" s="186">
        <f t="shared" si="31"/>
        <v>0</v>
      </c>
      <c r="T72" s="187"/>
      <c r="U72" s="186">
        <f t="shared" si="32"/>
        <v>0</v>
      </c>
      <c r="V72" s="187"/>
      <c r="W72" s="186">
        <f t="shared" si="33"/>
        <v>0</v>
      </c>
      <c r="X72" s="187"/>
      <c r="Y72" s="186" t="e">
        <f t="shared" si="34"/>
        <v>#REF!</v>
      </c>
      <c r="Z72" s="187"/>
      <c r="AA72" s="186" t="e">
        <f t="shared" si="35"/>
        <v>#REF!</v>
      </c>
      <c r="AB72" s="187"/>
      <c r="AC72" s="186" t="e">
        <f t="shared" si="36"/>
        <v>#REF!</v>
      </c>
      <c r="AD72" s="187"/>
      <c r="AE72" s="186" t="e">
        <f t="shared" si="37"/>
        <v>#REF!</v>
      </c>
      <c r="AF72" s="187"/>
      <c r="AG72" s="186" t="e">
        <f t="shared" si="38"/>
        <v>#REF!</v>
      </c>
      <c r="AH72" s="187"/>
      <c r="AI72" s="186" t="e">
        <f t="shared" si="39"/>
        <v>#REF!</v>
      </c>
      <c r="AJ72" s="187"/>
      <c r="AK72" s="186" t="e">
        <f t="shared" si="40"/>
        <v>#REF!</v>
      </c>
      <c r="AL72" s="187"/>
      <c r="AM72" s="186" t="e">
        <f t="shared" si="41"/>
        <v>#REF!</v>
      </c>
      <c r="AN72" s="187"/>
      <c r="AO72" s="186" t="e">
        <f t="shared" si="42"/>
        <v>#REF!</v>
      </c>
      <c r="AP72" s="187"/>
      <c r="AQ72" s="186" t="e">
        <f t="shared" si="43"/>
        <v>#REF!</v>
      </c>
      <c r="AR72" s="188">
        <f t="shared" si="44"/>
        <v>0</v>
      </c>
      <c r="AS72" s="186" t="e">
        <f t="shared" si="44"/>
        <v>#REF!</v>
      </c>
    </row>
    <row r="73" spans="1:45" ht="12.85" customHeight="1" x14ac:dyDescent="0.2">
      <c r="A73" s="189"/>
      <c r="B73" s="187"/>
      <c r="C73" s="186">
        <f t="shared" si="23"/>
        <v>0</v>
      </c>
      <c r="D73" s="187"/>
      <c r="E73" s="186">
        <f t="shared" si="24"/>
        <v>0</v>
      </c>
      <c r="F73" s="187"/>
      <c r="G73" s="186">
        <f t="shared" si="25"/>
        <v>0</v>
      </c>
      <c r="H73" s="187"/>
      <c r="I73" s="186">
        <f t="shared" si="26"/>
        <v>0</v>
      </c>
      <c r="J73" s="187"/>
      <c r="K73" s="186">
        <f t="shared" si="27"/>
        <v>0</v>
      </c>
      <c r="L73" s="187"/>
      <c r="M73" s="186">
        <f t="shared" si="28"/>
        <v>0</v>
      </c>
      <c r="N73" s="187"/>
      <c r="O73" s="186">
        <f t="shared" si="29"/>
        <v>0</v>
      </c>
      <c r="P73" s="187"/>
      <c r="Q73" s="186">
        <f t="shared" si="30"/>
        <v>0</v>
      </c>
      <c r="R73" s="187"/>
      <c r="S73" s="186">
        <f t="shared" si="31"/>
        <v>0</v>
      </c>
      <c r="T73" s="187"/>
      <c r="U73" s="186">
        <f t="shared" si="32"/>
        <v>0</v>
      </c>
      <c r="V73" s="187"/>
      <c r="W73" s="186">
        <f t="shared" si="33"/>
        <v>0</v>
      </c>
      <c r="X73" s="187"/>
      <c r="Y73" s="186" t="e">
        <f t="shared" si="34"/>
        <v>#REF!</v>
      </c>
      <c r="Z73" s="187"/>
      <c r="AA73" s="186" t="e">
        <f t="shared" si="35"/>
        <v>#REF!</v>
      </c>
      <c r="AB73" s="187"/>
      <c r="AC73" s="186" t="e">
        <f t="shared" si="36"/>
        <v>#REF!</v>
      </c>
      <c r="AD73" s="187"/>
      <c r="AE73" s="186" t="e">
        <f t="shared" si="37"/>
        <v>#REF!</v>
      </c>
      <c r="AF73" s="187"/>
      <c r="AG73" s="186" t="e">
        <f t="shared" si="38"/>
        <v>#REF!</v>
      </c>
      <c r="AH73" s="187"/>
      <c r="AI73" s="186" t="e">
        <f t="shared" si="39"/>
        <v>#REF!</v>
      </c>
      <c r="AJ73" s="187"/>
      <c r="AK73" s="186" t="e">
        <f t="shared" si="40"/>
        <v>#REF!</v>
      </c>
      <c r="AL73" s="187"/>
      <c r="AM73" s="186" t="e">
        <f t="shared" si="41"/>
        <v>#REF!</v>
      </c>
      <c r="AN73" s="187"/>
      <c r="AO73" s="186" t="e">
        <f t="shared" si="42"/>
        <v>#REF!</v>
      </c>
      <c r="AP73" s="187"/>
      <c r="AQ73" s="186" t="e">
        <f t="shared" si="43"/>
        <v>#REF!</v>
      </c>
      <c r="AR73" s="188">
        <f t="shared" si="44"/>
        <v>0</v>
      </c>
      <c r="AS73" s="186" t="e">
        <f t="shared" si="44"/>
        <v>#REF!</v>
      </c>
    </row>
    <row r="74" spans="1:45" ht="12.85" customHeight="1" x14ac:dyDescent="0.2">
      <c r="A74" s="189"/>
      <c r="B74" s="187"/>
      <c r="C74" s="186">
        <f t="shared" si="23"/>
        <v>0</v>
      </c>
      <c r="D74" s="187"/>
      <c r="E74" s="186">
        <f t="shared" si="24"/>
        <v>0</v>
      </c>
      <c r="F74" s="187"/>
      <c r="G74" s="186">
        <f t="shared" si="25"/>
        <v>0</v>
      </c>
      <c r="H74" s="187"/>
      <c r="I74" s="186">
        <f t="shared" si="26"/>
        <v>0</v>
      </c>
      <c r="J74" s="187"/>
      <c r="K74" s="186">
        <f t="shared" si="27"/>
        <v>0</v>
      </c>
      <c r="L74" s="187"/>
      <c r="M74" s="186">
        <f t="shared" si="28"/>
        <v>0</v>
      </c>
      <c r="N74" s="187"/>
      <c r="O74" s="186">
        <f t="shared" si="29"/>
        <v>0</v>
      </c>
      <c r="P74" s="187"/>
      <c r="Q74" s="186">
        <f t="shared" si="30"/>
        <v>0</v>
      </c>
      <c r="R74" s="187"/>
      <c r="S74" s="186">
        <f t="shared" si="31"/>
        <v>0</v>
      </c>
      <c r="T74" s="187"/>
      <c r="U74" s="186">
        <f t="shared" si="32"/>
        <v>0</v>
      </c>
      <c r="V74" s="187"/>
      <c r="W74" s="186">
        <f t="shared" si="33"/>
        <v>0</v>
      </c>
      <c r="X74" s="187"/>
      <c r="Y74" s="186" t="e">
        <f t="shared" si="34"/>
        <v>#REF!</v>
      </c>
      <c r="Z74" s="187"/>
      <c r="AA74" s="186" t="e">
        <f t="shared" si="35"/>
        <v>#REF!</v>
      </c>
      <c r="AB74" s="187"/>
      <c r="AC74" s="186" t="e">
        <f t="shared" si="36"/>
        <v>#REF!</v>
      </c>
      <c r="AD74" s="187"/>
      <c r="AE74" s="186" t="e">
        <f t="shared" si="37"/>
        <v>#REF!</v>
      </c>
      <c r="AF74" s="187"/>
      <c r="AG74" s="186" t="e">
        <f t="shared" si="38"/>
        <v>#REF!</v>
      </c>
      <c r="AH74" s="187"/>
      <c r="AI74" s="186" t="e">
        <f t="shared" si="39"/>
        <v>#REF!</v>
      </c>
      <c r="AJ74" s="187"/>
      <c r="AK74" s="186" t="e">
        <f t="shared" si="40"/>
        <v>#REF!</v>
      </c>
      <c r="AL74" s="187"/>
      <c r="AM74" s="186" t="e">
        <f t="shared" si="41"/>
        <v>#REF!</v>
      </c>
      <c r="AN74" s="187"/>
      <c r="AO74" s="186" t="e">
        <f t="shared" si="42"/>
        <v>#REF!</v>
      </c>
      <c r="AP74" s="187"/>
      <c r="AQ74" s="186" t="e">
        <f t="shared" si="43"/>
        <v>#REF!</v>
      </c>
      <c r="AR74" s="188">
        <f t="shared" si="44"/>
        <v>0</v>
      </c>
      <c r="AS74" s="186" t="e">
        <f t="shared" si="44"/>
        <v>#REF!</v>
      </c>
    </row>
    <row r="75" spans="1:45" ht="12.85" customHeight="1" x14ac:dyDescent="0.2">
      <c r="A75" s="189"/>
      <c r="B75" s="187"/>
      <c r="C75" s="186">
        <f t="shared" si="23"/>
        <v>0</v>
      </c>
      <c r="D75" s="187"/>
      <c r="E75" s="186">
        <f t="shared" si="24"/>
        <v>0</v>
      </c>
      <c r="F75" s="187"/>
      <c r="G75" s="186">
        <f t="shared" si="25"/>
        <v>0</v>
      </c>
      <c r="H75" s="187"/>
      <c r="I75" s="186">
        <f t="shared" si="26"/>
        <v>0</v>
      </c>
      <c r="J75" s="187"/>
      <c r="K75" s="186">
        <f t="shared" si="27"/>
        <v>0</v>
      </c>
      <c r="L75" s="187"/>
      <c r="M75" s="186">
        <f t="shared" si="28"/>
        <v>0</v>
      </c>
      <c r="N75" s="187"/>
      <c r="O75" s="186">
        <f t="shared" si="29"/>
        <v>0</v>
      </c>
      <c r="P75" s="187"/>
      <c r="Q75" s="186">
        <f t="shared" si="30"/>
        <v>0</v>
      </c>
      <c r="R75" s="187"/>
      <c r="S75" s="186">
        <f t="shared" si="31"/>
        <v>0</v>
      </c>
      <c r="T75" s="187"/>
      <c r="U75" s="186">
        <f t="shared" si="32"/>
        <v>0</v>
      </c>
      <c r="V75" s="187"/>
      <c r="W75" s="186">
        <f t="shared" si="33"/>
        <v>0</v>
      </c>
      <c r="X75" s="187"/>
      <c r="Y75" s="186" t="e">
        <f t="shared" si="34"/>
        <v>#REF!</v>
      </c>
      <c r="Z75" s="187"/>
      <c r="AA75" s="186" t="e">
        <f t="shared" si="35"/>
        <v>#REF!</v>
      </c>
      <c r="AB75" s="187"/>
      <c r="AC75" s="186" t="e">
        <f t="shared" si="36"/>
        <v>#REF!</v>
      </c>
      <c r="AD75" s="187"/>
      <c r="AE75" s="186" t="e">
        <f t="shared" si="37"/>
        <v>#REF!</v>
      </c>
      <c r="AF75" s="187"/>
      <c r="AG75" s="186" t="e">
        <f t="shared" si="38"/>
        <v>#REF!</v>
      </c>
      <c r="AH75" s="187"/>
      <c r="AI75" s="186" t="e">
        <f t="shared" si="39"/>
        <v>#REF!</v>
      </c>
      <c r="AJ75" s="187"/>
      <c r="AK75" s="186" t="e">
        <f t="shared" si="40"/>
        <v>#REF!</v>
      </c>
      <c r="AL75" s="187"/>
      <c r="AM75" s="186" t="e">
        <f t="shared" si="41"/>
        <v>#REF!</v>
      </c>
      <c r="AN75" s="187"/>
      <c r="AO75" s="186" t="e">
        <f t="shared" si="42"/>
        <v>#REF!</v>
      </c>
      <c r="AP75" s="187"/>
      <c r="AQ75" s="186" t="e">
        <f t="shared" si="43"/>
        <v>#REF!</v>
      </c>
      <c r="AR75" s="188">
        <f t="shared" si="44"/>
        <v>0</v>
      </c>
      <c r="AS75" s="186" t="e">
        <f t="shared" si="44"/>
        <v>#REF!</v>
      </c>
    </row>
    <row r="76" spans="1:45" ht="12.85" customHeight="1" x14ac:dyDescent="0.2">
      <c r="A76" s="189"/>
      <c r="B76" s="187"/>
      <c r="C76" s="186">
        <f t="shared" si="23"/>
        <v>0</v>
      </c>
      <c r="D76" s="187"/>
      <c r="E76" s="186">
        <f t="shared" si="24"/>
        <v>0</v>
      </c>
      <c r="F76" s="187"/>
      <c r="G76" s="186">
        <f t="shared" si="25"/>
        <v>0</v>
      </c>
      <c r="H76" s="187"/>
      <c r="I76" s="186">
        <f t="shared" si="26"/>
        <v>0</v>
      </c>
      <c r="J76" s="187"/>
      <c r="K76" s="186">
        <f t="shared" si="27"/>
        <v>0</v>
      </c>
      <c r="L76" s="187"/>
      <c r="M76" s="186">
        <f t="shared" si="28"/>
        <v>0</v>
      </c>
      <c r="N76" s="187"/>
      <c r="O76" s="186">
        <f t="shared" si="29"/>
        <v>0</v>
      </c>
      <c r="P76" s="187"/>
      <c r="Q76" s="186">
        <f t="shared" si="30"/>
        <v>0</v>
      </c>
      <c r="R76" s="187"/>
      <c r="S76" s="186">
        <f t="shared" si="31"/>
        <v>0</v>
      </c>
      <c r="T76" s="187"/>
      <c r="U76" s="186">
        <f t="shared" si="32"/>
        <v>0</v>
      </c>
      <c r="V76" s="187"/>
      <c r="W76" s="186">
        <f t="shared" si="33"/>
        <v>0</v>
      </c>
      <c r="X76" s="187"/>
      <c r="Y76" s="186" t="e">
        <f t="shared" si="34"/>
        <v>#REF!</v>
      </c>
      <c r="Z76" s="187"/>
      <c r="AA76" s="186" t="e">
        <f t="shared" si="35"/>
        <v>#REF!</v>
      </c>
      <c r="AB76" s="187"/>
      <c r="AC76" s="186" t="e">
        <f t="shared" si="36"/>
        <v>#REF!</v>
      </c>
      <c r="AD76" s="187"/>
      <c r="AE76" s="186" t="e">
        <f t="shared" si="37"/>
        <v>#REF!</v>
      </c>
      <c r="AF76" s="187"/>
      <c r="AG76" s="186" t="e">
        <f t="shared" si="38"/>
        <v>#REF!</v>
      </c>
      <c r="AH76" s="187"/>
      <c r="AI76" s="186" t="e">
        <f t="shared" si="39"/>
        <v>#REF!</v>
      </c>
      <c r="AJ76" s="187"/>
      <c r="AK76" s="186" t="e">
        <f t="shared" si="40"/>
        <v>#REF!</v>
      </c>
      <c r="AL76" s="187"/>
      <c r="AM76" s="186" t="e">
        <f t="shared" si="41"/>
        <v>#REF!</v>
      </c>
      <c r="AN76" s="187"/>
      <c r="AO76" s="186" t="e">
        <f t="shared" si="42"/>
        <v>#REF!</v>
      </c>
      <c r="AP76" s="187"/>
      <c r="AQ76" s="186" t="e">
        <f t="shared" si="43"/>
        <v>#REF!</v>
      </c>
      <c r="AR76" s="188">
        <f t="shared" si="44"/>
        <v>0</v>
      </c>
      <c r="AS76" s="186" t="e">
        <f t="shared" si="44"/>
        <v>#REF!</v>
      </c>
    </row>
    <row r="77" spans="1:45" ht="12.85" customHeight="1" x14ac:dyDescent="0.2">
      <c r="A77" s="189"/>
      <c r="B77" s="187"/>
      <c r="C77" s="186">
        <f t="shared" si="23"/>
        <v>0</v>
      </c>
      <c r="D77" s="187"/>
      <c r="E77" s="186">
        <f t="shared" si="24"/>
        <v>0</v>
      </c>
      <c r="F77" s="187"/>
      <c r="G77" s="186">
        <f t="shared" si="25"/>
        <v>0</v>
      </c>
      <c r="H77" s="187"/>
      <c r="I77" s="186">
        <f t="shared" si="26"/>
        <v>0</v>
      </c>
      <c r="J77" s="187"/>
      <c r="K77" s="186">
        <f t="shared" si="27"/>
        <v>0</v>
      </c>
      <c r="L77" s="187"/>
      <c r="M77" s="186">
        <f t="shared" si="28"/>
        <v>0</v>
      </c>
      <c r="N77" s="187"/>
      <c r="O77" s="186">
        <f t="shared" si="29"/>
        <v>0</v>
      </c>
      <c r="P77" s="187"/>
      <c r="Q77" s="186">
        <f t="shared" si="30"/>
        <v>0</v>
      </c>
      <c r="R77" s="187"/>
      <c r="S77" s="186">
        <f t="shared" si="31"/>
        <v>0</v>
      </c>
      <c r="T77" s="187"/>
      <c r="U77" s="186">
        <f t="shared" si="32"/>
        <v>0</v>
      </c>
      <c r="V77" s="187"/>
      <c r="W77" s="186">
        <f t="shared" si="33"/>
        <v>0</v>
      </c>
      <c r="X77" s="187"/>
      <c r="Y77" s="186" t="e">
        <f t="shared" si="34"/>
        <v>#REF!</v>
      </c>
      <c r="Z77" s="187"/>
      <c r="AA77" s="186" t="e">
        <f t="shared" si="35"/>
        <v>#REF!</v>
      </c>
      <c r="AB77" s="187"/>
      <c r="AC77" s="186" t="e">
        <f t="shared" si="36"/>
        <v>#REF!</v>
      </c>
      <c r="AD77" s="187"/>
      <c r="AE77" s="186" t="e">
        <f t="shared" si="37"/>
        <v>#REF!</v>
      </c>
      <c r="AF77" s="187"/>
      <c r="AG77" s="186" t="e">
        <f t="shared" si="38"/>
        <v>#REF!</v>
      </c>
      <c r="AH77" s="187"/>
      <c r="AI77" s="186" t="e">
        <f t="shared" si="39"/>
        <v>#REF!</v>
      </c>
      <c r="AJ77" s="187"/>
      <c r="AK77" s="186" t="e">
        <f t="shared" si="40"/>
        <v>#REF!</v>
      </c>
      <c r="AL77" s="187"/>
      <c r="AM77" s="186" t="e">
        <f t="shared" si="41"/>
        <v>#REF!</v>
      </c>
      <c r="AN77" s="187"/>
      <c r="AO77" s="186" t="e">
        <f t="shared" si="42"/>
        <v>#REF!</v>
      </c>
      <c r="AP77" s="187"/>
      <c r="AQ77" s="186" t="e">
        <f t="shared" si="43"/>
        <v>#REF!</v>
      </c>
      <c r="AR77" s="188">
        <f t="shared" si="44"/>
        <v>0</v>
      </c>
      <c r="AS77" s="186" t="e">
        <f t="shared" si="44"/>
        <v>#REF!</v>
      </c>
    </row>
    <row r="78" spans="1:45" ht="12.85" customHeight="1" x14ac:dyDescent="0.2">
      <c r="A78" s="189"/>
      <c r="B78" s="190"/>
      <c r="C78" s="186">
        <f t="shared" si="23"/>
        <v>0</v>
      </c>
      <c r="D78" s="190"/>
      <c r="E78" s="186">
        <f t="shared" si="24"/>
        <v>0</v>
      </c>
      <c r="F78" s="190"/>
      <c r="G78" s="186">
        <f t="shared" si="25"/>
        <v>0</v>
      </c>
      <c r="H78" s="190"/>
      <c r="I78" s="186">
        <f t="shared" si="26"/>
        <v>0</v>
      </c>
      <c r="J78" s="190"/>
      <c r="K78" s="186">
        <f t="shared" si="27"/>
        <v>0</v>
      </c>
      <c r="L78" s="190"/>
      <c r="M78" s="186">
        <f t="shared" si="28"/>
        <v>0</v>
      </c>
      <c r="N78" s="190"/>
      <c r="O78" s="186">
        <f t="shared" si="29"/>
        <v>0</v>
      </c>
      <c r="P78" s="190"/>
      <c r="Q78" s="186">
        <f t="shared" si="30"/>
        <v>0</v>
      </c>
      <c r="R78" s="190"/>
      <c r="S78" s="186">
        <f t="shared" si="31"/>
        <v>0</v>
      </c>
      <c r="T78" s="190"/>
      <c r="U78" s="186">
        <f t="shared" si="32"/>
        <v>0</v>
      </c>
      <c r="V78" s="190"/>
      <c r="W78" s="186">
        <f t="shared" si="33"/>
        <v>0</v>
      </c>
      <c r="X78" s="190"/>
      <c r="Y78" s="186" t="e">
        <f t="shared" si="34"/>
        <v>#REF!</v>
      </c>
      <c r="Z78" s="190"/>
      <c r="AA78" s="186" t="e">
        <f t="shared" si="35"/>
        <v>#REF!</v>
      </c>
      <c r="AB78" s="190"/>
      <c r="AC78" s="186" t="e">
        <f t="shared" si="36"/>
        <v>#REF!</v>
      </c>
      <c r="AD78" s="190"/>
      <c r="AE78" s="186" t="e">
        <f t="shared" si="37"/>
        <v>#REF!</v>
      </c>
      <c r="AF78" s="190"/>
      <c r="AG78" s="186" t="e">
        <f t="shared" si="38"/>
        <v>#REF!</v>
      </c>
      <c r="AH78" s="190"/>
      <c r="AI78" s="186" t="e">
        <f t="shared" si="39"/>
        <v>#REF!</v>
      </c>
      <c r="AJ78" s="190"/>
      <c r="AK78" s="186" t="e">
        <f t="shared" si="40"/>
        <v>#REF!</v>
      </c>
      <c r="AL78" s="190"/>
      <c r="AM78" s="186" t="e">
        <f t="shared" si="41"/>
        <v>#REF!</v>
      </c>
      <c r="AN78" s="190"/>
      <c r="AO78" s="186" t="e">
        <f t="shared" si="42"/>
        <v>#REF!</v>
      </c>
      <c r="AP78" s="190"/>
      <c r="AQ78" s="186" t="e">
        <f t="shared" si="43"/>
        <v>#REF!</v>
      </c>
      <c r="AR78" s="188">
        <f t="shared" si="44"/>
        <v>0</v>
      </c>
      <c r="AS78" s="186" t="e">
        <f t="shared" si="44"/>
        <v>#REF!</v>
      </c>
    </row>
    <row r="79" spans="1:45" ht="12.85" customHeight="1" x14ac:dyDescent="0.2">
      <c r="A79" s="189"/>
      <c r="B79" s="190"/>
      <c r="C79" s="186">
        <f t="shared" si="23"/>
        <v>0</v>
      </c>
      <c r="D79" s="190"/>
      <c r="E79" s="186">
        <f t="shared" si="24"/>
        <v>0</v>
      </c>
      <c r="F79" s="190"/>
      <c r="G79" s="186">
        <f t="shared" si="25"/>
        <v>0</v>
      </c>
      <c r="H79" s="190"/>
      <c r="I79" s="186">
        <f t="shared" si="26"/>
        <v>0</v>
      </c>
      <c r="J79" s="190"/>
      <c r="K79" s="186">
        <f t="shared" si="27"/>
        <v>0</v>
      </c>
      <c r="L79" s="190"/>
      <c r="M79" s="186">
        <f t="shared" si="28"/>
        <v>0</v>
      </c>
      <c r="N79" s="190"/>
      <c r="O79" s="186">
        <f t="shared" si="29"/>
        <v>0</v>
      </c>
      <c r="P79" s="190"/>
      <c r="Q79" s="186">
        <f t="shared" si="30"/>
        <v>0</v>
      </c>
      <c r="R79" s="190"/>
      <c r="S79" s="186">
        <f t="shared" si="31"/>
        <v>0</v>
      </c>
      <c r="T79" s="190"/>
      <c r="U79" s="186">
        <f t="shared" si="32"/>
        <v>0</v>
      </c>
      <c r="V79" s="190"/>
      <c r="W79" s="186">
        <f t="shared" si="33"/>
        <v>0</v>
      </c>
      <c r="X79" s="190"/>
      <c r="Y79" s="186" t="e">
        <f t="shared" si="34"/>
        <v>#REF!</v>
      </c>
      <c r="Z79" s="190"/>
      <c r="AA79" s="186" t="e">
        <f t="shared" si="35"/>
        <v>#REF!</v>
      </c>
      <c r="AB79" s="190"/>
      <c r="AC79" s="186" t="e">
        <f t="shared" si="36"/>
        <v>#REF!</v>
      </c>
      <c r="AD79" s="190"/>
      <c r="AE79" s="186" t="e">
        <f t="shared" si="37"/>
        <v>#REF!</v>
      </c>
      <c r="AF79" s="190"/>
      <c r="AG79" s="186" t="e">
        <f t="shared" si="38"/>
        <v>#REF!</v>
      </c>
      <c r="AH79" s="190"/>
      <c r="AI79" s="186" t="e">
        <f t="shared" si="39"/>
        <v>#REF!</v>
      </c>
      <c r="AJ79" s="190"/>
      <c r="AK79" s="186" t="e">
        <f t="shared" si="40"/>
        <v>#REF!</v>
      </c>
      <c r="AL79" s="190"/>
      <c r="AM79" s="186" t="e">
        <f t="shared" si="41"/>
        <v>#REF!</v>
      </c>
      <c r="AN79" s="190"/>
      <c r="AO79" s="186" t="e">
        <f t="shared" si="42"/>
        <v>#REF!</v>
      </c>
      <c r="AP79" s="190"/>
      <c r="AQ79" s="186" t="e">
        <f t="shared" si="43"/>
        <v>#REF!</v>
      </c>
      <c r="AR79" s="188">
        <f t="shared" si="44"/>
        <v>0</v>
      </c>
      <c r="AS79" s="186" t="e">
        <f t="shared" si="44"/>
        <v>#REF!</v>
      </c>
    </row>
    <row r="80" spans="1:45" ht="12.85" customHeight="1" x14ac:dyDescent="0.2">
      <c r="A80" s="197"/>
      <c r="B80" s="187"/>
      <c r="C80" s="186">
        <f t="shared" si="23"/>
        <v>0</v>
      </c>
      <c r="D80" s="187"/>
      <c r="E80" s="186">
        <f t="shared" si="24"/>
        <v>0</v>
      </c>
      <c r="F80" s="187"/>
      <c r="G80" s="186">
        <f t="shared" si="25"/>
        <v>0</v>
      </c>
      <c r="H80" s="187"/>
      <c r="I80" s="186">
        <f t="shared" si="26"/>
        <v>0</v>
      </c>
      <c r="J80" s="187"/>
      <c r="K80" s="186">
        <f t="shared" si="27"/>
        <v>0</v>
      </c>
      <c r="L80" s="187"/>
      <c r="M80" s="186">
        <f t="shared" si="28"/>
        <v>0</v>
      </c>
      <c r="N80" s="187"/>
      <c r="O80" s="186">
        <f t="shared" si="29"/>
        <v>0</v>
      </c>
      <c r="P80" s="187"/>
      <c r="Q80" s="186">
        <f t="shared" si="30"/>
        <v>0</v>
      </c>
      <c r="R80" s="187"/>
      <c r="S80" s="186">
        <f t="shared" si="31"/>
        <v>0</v>
      </c>
      <c r="T80" s="187"/>
      <c r="U80" s="186">
        <f t="shared" si="32"/>
        <v>0</v>
      </c>
      <c r="V80" s="187"/>
      <c r="W80" s="186">
        <f t="shared" si="33"/>
        <v>0</v>
      </c>
      <c r="X80" s="187"/>
      <c r="Y80" s="186" t="e">
        <f t="shared" si="34"/>
        <v>#REF!</v>
      </c>
      <c r="Z80" s="187"/>
      <c r="AA80" s="186" t="e">
        <f t="shared" si="35"/>
        <v>#REF!</v>
      </c>
      <c r="AB80" s="187"/>
      <c r="AC80" s="186" t="e">
        <f t="shared" si="36"/>
        <v>#REF!</v>
      </c>
      <c r="AD80" s="187"/>
      <c r="AE80" s="186" t="e">
        <f t="shared" si="37"/>
        <v>#REF!</v>
      </c>
      <c r="AF80" s="187"/>
      <c r="AG80" s="186" t="e">
        <f t="shared" si="38"/>
        <v>#REF!</v>
      </c>
      <c r="AH80" s="187"/>
      <c r="AI80" s="186" t="e">
        <f t="shared" si="39"/>
        <v>#REF!</v>
      </c>
      <c r="AJ80" s="187"/>
      <c r="AK80" s="186" t="e">
        <f t="shared" si="40"/>
        <v>#REF!</v>
      </c>
      <c r="AL80" s="187"/>
      <c r="AM80" s="186" t="e">
        <f t="shared" si="41"/>
        <v>#REF!</v>
      </c>
      <c r="AN80" s="187"/>
      <c r="AO80" s="186" t="e">
        <f t="shared" si="42"/>
        <v>#REF!</v>
      </c>
      <c r="AP80" s="187"/>
      <c r="AQ80" s="186" t="e">
        <f t="shared" si="43"/>
        <v>#REF!</v>
      </c>
      <c r="AR80" s="188">
        <f t="shared" si="44"/>
        <v>0</v>
      </c>
      <c r="AS80" s="186" t="e">
        <f t="shared" si="44"/>
        <v>#REF!</v>
      </c>
    </row>
    <row r="81" spans="1:45" ht="12.85" customHeight="1" x14ac:dyDescent="0.2">
      <c r="A81" s="197"/>
      <c r="B81" s="187"/>
      <c r="C81" s="186">
        <f t="shared" si="23"/>
        <v>0</v>
      </c>
      <c r="D81" s="187"/>
      <c r="E81" s="186">
        <f t="shared" si="24"/>
        <v>0</v>
      </c>
      <c r="F81" s="187"/>
      <c r="G81" s="186">
        <f t="shared" si="25"/>
        <v>0</v>
      </c>
      <c r="H81" s="187"/>
      <c r="I81" s="186">
        <f t="shared" si="26"/>
        <v>0</v>
      </c>
      <c r="J81" s="187"/>
      <c r="K81" s="186">
        <f t="shared" si="27"/>
        <v>0</v>
      </c>
      <c r="L81" s="187"/>
      <c r="M81" s="186">
        <f t="shared" si="28"/>
        <v>0</v>
      </c>
      <c r="N81" s="187"/>
      <c r="O81" s="186">
        <f t="shared" si="29"/>
        <v>0</v>
      </c>
      <c r="P81" s="187"/>
      <c r="Q81" s="186">
        <f t="shared" si="30"/>
        <v>0</v>
      </c>
      <c r="R81" s="187"/>
      <c r="S81" s="186">
        <f t="shared" si="31"/>
        <v>0</v>
      </c>
      <c r="T81" s="187"/>
      <c r="U81" s="186">
        <f t="shared" si="32"/>
        <v>0</v>
      </c>
      <c r="V81" s="187"/>
      <c r="W81" s="186">
        <f t="shared" si="33"/>
        <v>0</v>
      </c>
      <c r="X81" s="187"/>
      <c r="Y81" s="186" t="e">
        <f t="shared" si="34"/>
        <v>#REF!</v>
      </c>
      <c r="Z81" s="187"/>
      <c r="AA81" s="186" t="e">
        <f t="shared" si="35"/>
        <v>#REF!</v>
      </c>
      <c r="AB81" s="187"/>
      <c r="AC81" s="186" t="e">
        <f t="shared" si="36"/>
        <v>#REF!</v>
      </c>
      <c r="AD81" s="187"/>
      <c r="AE81" s="186" t="e">
        <f t="shared" si="37"/>
        <v>#REF!</v>
      </c>
      <c r="AF81" s="187"/>
      <c r="AG81" s="186" t="e">
        <f t="shared" si="38"/>
        <v>#REF!</v>
      </c>
      <c r="AH81" s="187"/>
      <c r="AI81" s="186" t="e">
        <f t="shared" si="39"/>
        <v>#REF!</v>
      </c>
      <c r="AJ81" s="187"/>
      <c r="AK81" s="186" t="e">
        <f t="shared" si="40"/>
        <v>#REF!</v>
      </c>
      <c r="AL81" s="187"/>
      <c r="AM81" s="186" t="e">
        <f t="shared" si="41"/>
        <v>#REF!</v>
      </c>
      <c r="AN81" s="187"/>
      <c r="AO81" s="186" t="e">
        <f t="shared" si="42"/>
        <v>#REF!</v>
      </c>
      <c r="AP81" s="187"/>
      <c r="AQ81" s="186" t="e">
        <f t="shared" si="43"/>
        <v>#REF!</v>
      </c>
      <c r="AR81" s="188">
        <f t="shared" si="44"/>
        <v>0</v>
      </c>
      <c r="AS81" s="186" t="e">
        <f t="shared" si="44"/>
        <v>#REF!</v>
      </c>
    </row>
    <row r="82" spans="1:45" ht="12.85" customHeight="1" x14ac:dyDescent="0.2">
      <c r="A82" s="189"/>
      <c r="B82" s="190"/>
      <c r="C82" s="186">
        <f t="shared" si="23"/>
        <v>0</v>
      </c>
      <c r="D82" s="190"/>
      <c r="E82" s="186">
        <f t="shared" si="24"/>
        <v>0</v>
      </c>
      <c r="F82" s="190"/>
      <c r="G82" s="186">
        <f t="shared" si="25"/>
        <v>0</v>
      </c>
      <c r="H82" s="190"/>
      <c r="I82" s="186">
        <f t="shared" si="26"/>
        <v>0</v>
      </c>
      <c r="J82" s="190"/>
      <c r="K82" s="186">
        <f t="shared" si="27"/>
        <v>0</v>
      </c>
      <c r="L82" s="190"/>
      <c r="M82" s="186">
        <f t="shared" si="28"/>
        <v>0</v>
      </c>
      <c r="N82" s="190"/>
      <c r="O82" s="186">
        <f t="shared" si="29"/>
        <v>0</v>
      </c>
      <c r="P82" s="190"/>
      <c r="Q82" s="186">
        <f t="shared" si="30"/>
        <v>0</v>
      </c>
      <c r="R82" s="190"/>
      <c r="S82" s="186">
        <f t="shared" si="31"/>
        <v>0</v>
      </c>
      <c r="T82" s="190"/>
      <c r="U82" s="186">
        <f t="shared" si="32"/>
        <v>0</v>
      </c>
      <c r="V82" s="190"/>
      <c r="W82" s="186">
        <f t="shared" si="33"/>
        <v>0</v>
      </c>
      <c r="X82" s="190"/>
      <c r="Y82" s="186" t="e">
        <f t="shared" si="34"/>
        <v>#REF!</v>
      </c>
      <c r="Z82" s="190"/>
      <c r="AA82" s="186" t="e">
        <f t="shared" si="35"/>
        <v>#REF!</v>
      </c>
      <c r="AB82" s="190"/>
      <c r="AC82" s="186" t="e">
        <f t="shared" si="36"/>
        <v>#REF!</v>
      </c>
      <c r="AD82" s="190"/>
      <c r="AE82" s="186" t="e">
        <f t="shared" si="37"/>
        <v>#REF!</v>
      </c>
      <c r="AF82" s="190"/>
      <c r="AG82" s="186" t="e">
        <f t="shared" si="38"/>
        <v>#REF!</v>
      </c>
      <c r="AH82" s="190"/>
      <c r="AI82" s="186" t="e">
        <f t="shared" si="39"/>
        <v>#REF!</v>
      </c>
      <c r="AJ82" s="190"/>
      <c r="AK82" s="186" t="e">
        <f t="shared" si="40"/>
        <v>#REF!</v>
      </c>
      <c r="AL82" s="190"/>
      <c r="AM82" s="186" t="e">
        <f t="shared" si="41"/>
        <v>#REF!</v>
      </c>
      <c r="AN82" s="190"/>
      <c r="AO82" s="186" t="e">
        <f t="shared" si="42"/>
        <v>#REF!</v>
      </c>
      <c r="AP82" s="190"/>
      <c r="AQ82" s="186" t="e">
        <f t="shared" si="43"/>
        <v>#REF!</v>
      </c>
      <c r="AR82" s="188">
        <f t="shared" si="44"/>
        <v>0</v>
      </c>
      <c r="AS82" s="186" t="e">
        <f t="shared" si="44"/>
        <v>#REF!</v>
      </c>
    </row>
    <row r="83" spans="1:45" ht="12.85" customHeight="1" x14ac:dyDescent="0.2">
      <c r="A83" s="189"/>
      <c r="B83" s="190"/>
      <c r="C83" s="186">
        <f t="shared" si="23"/>
        <v>0</v>
      </c>
      <c r="D83" s="190"/>
      <c r="E83" s="186">
        <f t="shared" si="24"/>
        <v>0</v>
      </c>
      <c r="F83" s="190"/>
      <c r="G83" s="186">
        <f t="shared" si="25"/>
        <v>0</v>
      </c>
      <c r="H83" s="190"/>
      <c r="I83" s="186">
        <f t="shared" si="26"/>
        <v>0</v>
      </c>
      <c r="J83" s="190"/>
      <c r="K83" s="186">
        <f t="shared" si="27"/>
        <v>0</v>
      </c>
      <c r="L83" s="190"/>
      <c r="M83" s="186">
        <f t="shared" si="28"/>
        <v>0</v>
      </c>
      <c r="N83" s="190"/>
      <c r="O83" s="186">
        <f t="shared" si="29"/>
        <v>0</v>
      </c>
      <c r="P83" s="190"/>
      <c r="Q83" s="186">
        <f t="shared" si="30"/>
        <v>0</v>
      </c>
      <c r="R83" s="190"/>
      <c r="S83" s="186">
        <f t="shared" si="31"/>
        <v>0</v>
      </c>
      <c r="T83" s="190"/>
      <c r="U83" s="186">
        <f t="shared" si="32"/>
        <v>0</v>
      </c>
      <c r="V83" s="190"/>
      <c r="W83" s="186">
        <f t="shared" si="33"/>
        <v>0</v>
      </c>
      <c r="X83" s="190"/>
      <c r="Y83" s="186" t="e">
        <f t="shared" si="34"/>
        <v>#REF!</v>
      </c>
      <c r="Z83" s="190"/>
      <c r="AA83" s="186" t="e">
        <f t="shared" si="35"/>
        <v>#REF!</v>
      </c>
      <c r="AB83" s="190"/>
      <c r="AC83" s="186" t="e">
        <f t="shared" si="36"/>
        <v>#REF!</v>
      </c>
      <c r="AD83" s="190"/>
      <c r="AE83" s="186" t="e">
        <f t="shared" si="37"/>
        <v>#REF!</v>
      </c>
      <c r="AF83" s="190"/>
      <c r="AG83" s="186" t="e">
        <f t="shared" si="38"/>
        <v>#REF!</v>
      </c>
      <c r="AH83" s="190"/>
      <c r="AI83" s="186" t="e">
        <f t="shared" si="39"/>
        <v>#REF!</v>
      </c>
      <c r="AJ83" s="190"/>
      <c r="AK83" s="186" t="e">
        <f t="shared" si="40"/>
        <v>#REF!</v>
      </c>
      <c r="AL83" s="190"/>
      <c r="AM83" s="186" t="e">
        <f t="shared" si="41"/>
        <v>#REF!</v>
      </c>
      <c r="AN83" s="190"/>
      <c r="AO83" s="186" t="e">
        <f t="shared" si="42"/>
        <v>#REF!</v>
      </c>
      <c r="AP83" s="190"/>
      <c r="AQ83" s="186" t="e">
        <f t="shared" si="43"/>
        <v>#REF!</v>
      </c>
      <c r="AR83" s="188">
        <f t="shared" si="44"/>
        <v>0</v>
      </c>
      <c r="AS83" s="186" t="e">
        <f t="shared" si="44"/>
        <v>#REF!</v>
      </c>
    </row>
    <row r="84" spans="1:45" ht="12.85" customHeight="1" x14ac:dyDescent="0.2">
      <c r="A84" s="189"/>
      <c r="B84" s="190"/>
      <c r="C84" s="186">
        <f t="shared" si="23"/>
        <v>0</v>
      </c>
      <c r="D84" s="190"/>
      <c r="E84" s="186">
        <f t="shared" si="24"/>
        <v>0</v>
      </c>
      <c r="F84" s="190"/>
      <c r="G84" s="186">
        <f t="shared" si="25"/>
        <v>0</v>
      </c>
      <c r="H84" s="190"/>
      <c r="I84" s="186">
        <f t="shared" si="26"/>
        <v>0</v>
      </c>
      <c r="J84" s="190"/>
      <c r="K84" s="186">
        <f t="shared" si="27"/>
        <v>0</v>
      </c>
      <c r="L84" s="190"/>
      <c r="M84" s="186">
        <f t="shared" si="28"/>
        <v>0</v>
      </c>
      <c r="N84" s="190"/>
      <c r="O84" s="186">
        <f t="shared" si="29"/>
        <v>0</v>
      </c>
      <c r="P84" s="190"/>
      <c r="Q84" s="186">
        <f t="shared" si="30"/>
        <v>0</v>
      </c>
      <c r="R84" s="190"/>
      <c r="S84" s="186">
        <f t="shared" si="31"/>
        <v>0</v>
      </c>
      <c r="T84" s="190"/>
      <c r="U84" s="186">
        <f t="shared" si="32"/>
        <v>0</v>
      </c>
      <c r="V84" s="190"/>
      <c r="W84" s="186">
        <f t="shared" si="33"/>
        <v>0</v>
      </c>
      <c r="X84" s="190"/>
      <c r="Y84" s="186" t="e">
        <f t="shared" si="34"/>
        <v>#REF!</v>
      </c>
      <c r="Z84" s="190"/>
      <c r="AA84" s="186" t="e">
        <f t="shared" si="35"/>
        <v>#REF!</v>
      </c>
      <c r="AB84" s="190"/>
      <c r="AC84" s="186" t="e">
        <f t="shared" si="36"/>
        <v>#REF!</v>
      </c>
      <c r="AD84" s="190"/>
      <c r="AE84" s="186" t="e">
        <f t="shared" si="37"/>
        <v>#REF!</v>
      </c>
      <c r="AF84" s="190"/>
      <c r="AG84" s="186" t="e">
        <f t="shared" si="38"/>
        <v>#REF!</v>
      </c>
      <c r="AH84" s="190"/>
      <c r="AI84" s="186" t="e">
        <f t="shared" si="39"/>
        <v>#REF!</v>
      </c>
      <c r="AJ84" s="190"/>
      <c r="AK84" s="186" t="e">
        <f t="shared" si="40"/>
        <v>#REF!</v>
      </c>
      <c r="AL84" s="190"/>
      <c r="AM84" s="186" t="e">
        <f t="shared" si="41"/>
        <v>#REF!</v>
      </c>
      <c r="AN84" s="190"/>
      <c r="AO84" s="186" t="e">
        <f t="shared" si="42"/>
        <v>#REF!</v>
      </c>
      <c r="AP84" s="190"/>
      <c r="AQ84" s="186" t="e">
        <f t="shared" si="43"/>
        <v>#REF!</v>
      </c>
      <c r="AR84" s="188">
        <f t="shared" si="44"/>
        <v>0</v>
      </c>
      <c r="AS84" s="186" t="e">
        <f t="shared" si="44"/>
        <v>#REF!</v>
      </c>
    </row>
    <row r="85" spans="1:45" ht="12.85" customHeight="1" x14ac:dyDescent="0.2">
      <c r="A85" s="191"/>
      <c r="B85" s="187"/>
      <c r="C85" s="186">
        <f t="shared" si="23"/>
        <v>0</v>
      </c>
      <c r="D85" s="187"/>
      <c r="E85" s="186">
        <f t="shared" si="24"/>
        <v>0</v>
      </c>
      <c r="F85" s="187"/>
      <c r="G85" s="186">
        <f t="shared" si="25"/>
        <v>0</v>
      </c>
      <c r="H85" s="187"/>
      <c r="I85" s="186">
        <f t="shared" si="26"/>
        <v>0</v>
      </c>
      <c r="J85" s="187"/>
      <c r="K85" s="186">
        <f t="shared" si="27"/>
        <v>0</v>
      </c>
      <c r="L85" s="187"/>
      <c r="M85" s="186">
        <f t="shared" si="28"/>
        <v>0</v>
      </c>
      <c r="N85" s="187"/>
      <c r="O85" s="186">
        <f t="shared" si="29"/>
        <v>0</v>
      </c>
      <c r="P85" s="187"/>
      <c r="Q85" s="186">
        <f t="shared" si="30"/>
        <v>0</v>
      </c>
      <c r="R85" s="187"/>
      <c r="S85" s="186">
        <f t="shared" si="31"/>
        <v>0</v>
      </c>
      <c r="T85" s="187"/>
      <c r="U85" s="186">
        <f t="shared" si="32"/>
        <v>0</v>
      </c>
      <c r="V85" s="187"/>
      <c r="W85" s="186">
        <f t="shared" si="33"/>
        <v>0</v>
      </c>
      <c r="X85" s="187"/>
      <c r="Y85" s="186" t="e">
        <f t="shared" si="34"/>
        <v>#REF!</v>
      </c>
      <c r="Z85" s="187"/>
      <c r="AA85" s="186" t="e">
        <f t="shared" si="35"/>
        <v>#REF!</v>
      </c>
      <c r="AB85" s="187"/>
      <c r="AC85" s="186" t="e">
        <f t="shared" si="36"/>
        <v>#REF!</v>
      </c>
      <c r="AD85" s="187"/>
      <c r="AE85" s="186" t="e">
        <f t="shared" si="37"/>
        <v>#REF!</v>
      </c>
      <c r="AF85" s="187"/>
      <c r="AG85" s="186" t="e">
        <f t="shared" si="38"/>
        <v>#REF!</v>
      </c>
      <c r="AH85" s="187"/>
      <c r="AI85" s="186" t="e">
        <f t="shared" si="39"/>
        <v>#REF!</v>
      </c>
      <c r="AJ85" s="187"/>
      <c r="AK85" s="186" t="e">
        <f t="shared" si="40"/>
        <v>#REF!</v>
      </c>
      <c r="AL85" s="187"/>
      <c r="AM85" s="186" t="e">
        <f t="shared" si="41"/>
        <v>#REF!</v>
      </c>
      <c r="AN85" s="187"/>
      <c r="AO85" s="186" t="e">
        <f t="shared" si="42"/>
        <v>#REF!</v>
      </c>
      <c r="AP85" s="187"/>
      <c r="AQ85" s="186" t="e">
        <f t="shared" si="43"/>
        <v>#REF!</v>
      </c>
      <c r="AR85" s="188">
        <f t="shared" si="44"/>
        <v>0</v>
      </c>
      <c r="AS85" s="186" t="e">
        <f t="shared" si="44"/>
        <v>#REF!</v>
      </c>
    </row>
    <row r="86" spans="1:45" ht="12.85" customHeight="1" x14ac:dyDescent="0.2">
      <c r="A86" s="184"/>
      <c r="B86" s="187"/>
      <c r="C86" s="186">
        <f t="shared" si="23"/>
        <v>0</v>
      </c>
      <c r="D86" s="187"/>
      <c r="E86" s="186">
        <f t="shared" si="24"/>
        <v>0</v>
      </c>
      <c r="F86" s="187"/>
      <c r="G86" s="186">
        <f t="shared" si="25"/>
        <v>0</v>
      </c>
      <c r="H86" s="187"/>
      <c r="I86" s="186">
        <f t="shared" si="26"/>
        <v>0</v>
      </c>
      <c r="J86" s="187"/>
      <c r="K86" s="186">
        <f t="shared" si="27"/>
        <v>0</v>
      </c>
      <c r="L86" s="187"/>
      <c r="M86" s="186">
        <f t="shared" si="28"/>
        <v>0</v>
      </c>
      <c r="N86" s="187"/>
      <c r="O86" s="186">
        <f t="shared" si="29"/>
        <v>0</v>
      </c>
      <c r="P86" s="187"/>
      <c r="Q86" s="186">
        <f t="shared" si="30"/>
        <v>0</v>
      </c>
      <c r="R86" s="187"/>
      <c r="S86" s="186">
        <f t="shared" si="31"/>
        <v>0</v>
      </c>
      <c r="T86" s="187"/>
      <c r="U86" s="186">
        <f t="shared" si="32"/>
        <v>0</v>
      </c>
      <c r="V86" s="187"/>
      <c r="W86" s="186">
        <f t="shared" si="33"/>
        <v>0</v>
      </c>
      <c r="X86" s="187"/>
      <c r="Y86" s="186" t="e">
        <f t="shared" si="34"/>
        <v>#REF!</v>
      </c>
      <c r="Z86" s="187"/>
      <c r="AA86" s="186" t="e">
        <f t="shared" si="35"/>
        <v>#REF!</v>
      </c>
      <c r="AB86" s="187"/>
      <c r="AC86" s="186" t="e">
        <f t="shared" si="36"/>
        <v>#REF!</v>
      </c>
      <c r="AD86" s="187"/>
      <c r="AE86" s="186" t="e">
        <f t="shared" si="37"/>
        <v>#REF!</v>
      </c>
      <c r="AF86" s="187"/>
      <c r="AG86" s="186" t="e">
        <f t="shared" si="38"/>
        <v>#REF!</v>
      </c>
      <c r="AH86" s="187"/>
      <c r="AI86" s="186" t="e">
        <f t="shared" si="39"/>
        <v>#REF!</v>
      </c>
      <c r="AJ86" s="187"/>
      <c r="AK86" s="186" t="e">
        <f t="shared" si="40"/>
        <v>#REF!</v>
      </c>
      <c r="AL86" s="187"/>
      <c r="AM86" s="186" t="e">
        <f t="shared" si="41"/>
        <v>#REF!</v>
      </c>
      <c r="AN86" s="187"/>
      <c r="AO86" s="186" t="e">
        <f t="shared" si="42"/>
        <v>#REF!</v>
      </c>
      <c r="AP86" s="187"/>
      <c r="AQ86" s="186" t="e">
        <f t="shared" si="43"/>
        <v>#REF!</v>
      </c>
      <c r="AR86" s="188">
        <f t="shared" si="44"/>
        <v>0</v>
      </c>
      <c r="AS86" s="186" t="e">
        <f t="shared" si="44"/>
        <v>#REF!</v>
      </c>
    </row>
    <row r="87" spans="1:45" ht="12.85" customHeight="1" x14ac:dyDescent="0.2">
      <c r="A87" s="191"/>
      <c r="B87" s="187"/>
      <c r="C87" s="186">
        <f t="shared" si="23"/>
        <v>0</v>
      </c>
      <c r="D87" s="187"/>
      <c r="E87" s="186">
        <f t="shared" si="24"/>
        <v>0</v>
      </c>
      <c r="F87" s="187"/>
      <c r="G87" s="186">
        <f t="shared" si="25"/>
        <v>0</v>
      </c>
      <c r="H87" s="187"/>
      <c r="I87" s="186">
        <f t="shared" si="26"/>
        <v>0</v>
      </c>
      <c r="J87" s="187"/>
      <c r="K87" s="186">
        <f t="shared" si="27"/>
        <v>0</v>
      </c>
      <c r="L87" s="187"/>
      <c r="M87" s="186">
        <f t="shared" si="28"/>
        <v>0</v>
      </c>
      <c r="N87" s="187"/>
      <c r="O87" s="186">
        <f t="shared" si="29"/>
        <v>0</v>
      </c>
      <c r="P87" s="187"/>
      <c r="Q87" s="186">
        <f t="shared" si="30"/>
        <v>0</v>
      </c>
      <c r="R87" s="187"/>
      <c r="S87" s="186">
        <f t="shared" si="31"/>
        <v>0</v>
      </c>
      <c r="T87" s="187"/>
      <c r="U87" s="186">
        <f t="shared" si="32"/>
        <v>0</v>
      </c>
      <c r="V87" s="187"/>
      <c r="W87" s="186">
        <f t="shared" si="33"/>
        <v>0</v>
      </c>
      <c r="X87" s="187"/>
      <c r="Y87" s="186" t="e">
        <f t="shared" si="34"/>
        <v>#REF!</v>
      </c>
      <c r="Z87" s="187"/>
      <c r="AA87" s="186" t="e">
        <f t="shared" si="35"/>
        <v>#REF!</v>
      </c>
      <c r="AB87" s="187"/>
      <c r="AC87" s="186" t="e">
        <f t="shared" si="36"/>
        <v>#REF!</v>
      </c>
      <c r="AD87" s="187"/>
      <c r="AE87" s="186" t="e">
        <f t="shared" si="37"/>
        <v>#REF!</v>
      </c>
      <c r="AF87" s="187"/>
      <c r="AG87" s="186" t="e">
        <f t="shared" si="38"/>
        <v>#REF!</v>
      </c>
      <c r="AH87" s="187"/>
      <c r="AI87" s="186" t="e">
        <f t="shared" si="39"/>
        <v>#REF!</v>
      </c>
      <c r="AJ87" s="187"/>
      <c r="AK87" s="186" t="e">
        <f t="shared" si="40"/>
        <v>#REF!</v>
      </c>
      <c r="AL87" s="187"/>
      <c r="AM87" s="186" t="e">
        <f t="shared" si="41"/>
        <v>#REF!</v>
      </c>
      <c r="AN87" s="187"/>
      <c r="AO87" s="186" t="e">
        <f t="shared" si="42"/>
        <v>#REF!</v>
      </c>
      <c r="AP87" s="187"/>
      <c r="AQ87" s="186" t="e">
        <f t="shared" si="43"/>
        <v>#REF!</v>
      </c>
      <c r="AR87" s="188">
        <f t="shared" si="44"/>
        <v>0</v>
      </c>
      <c r="AS87" s="186" t="e">
        <f t="shared" si="44"/>
        <v>#REF!</v>
      </c>
    </row>
    <row r="88" spans="1:45" ht="12.85" customHeight="1" x14ac:dyDescent="0.2">
      <c r="A88" s="191"/>
      <c r="B88" s="187"/>
      <c r="C88" s="186">
        <f t="shared" si="23"/>
        <v>0</v>
      </c>
      <c r="D88" s="187"/>
      <c r="E88" s="186">
        <f t="shared" si="24"/>
        <v>0</v>
      </c>
      <c r="F88" s="187"/>
      <c r="G88" s="186">
        <f t="shared" si="25"/>
        <v>0</v>
      </c>
      <c r="H88" s="187"/>
      <c r="I88" s="186">
        <f t="shared" si="26"/>
        <v>0</v>
      </c>
      <c r="J88" s="187"/>
      <c r="K88" s="186">
        <f t="shared" si="27"/>
        <v>0</v>
      </c>
      <c r="L88" s="187"/>
      <c r="M88" s="186">
        <f t="shared" si="28"/>
        <v>0</v>
      </c>
      <c r="N88" s="187"/>
      <c r="O88" s="186">
        <f t="shared" si="29"/>
        <v>0</v>
      </c>
      <c r="P88" s="187"/>
      <c r="Q88" s="186">
        <f t="shared" si="30"/>
        <v>0</v>
      </c>
      <c r="R88" s="187"/>
      <c r="S88" s="186">
        <f t="shared" si="31"/>
        <v>0</v>
      </c>
      <c r="T88" s="187"/>
      <c r="U88" s="186">
        <f t="shared" si="32"/>
        <v>0</v>
      </c>
      <c r="V88" s="187"/>
      <c r="W88" s="186">
        <f t="shared" si="33"/>
        <v>0</v>
      </c>
      <c r="X88" s="187"/>
      <c r="Y88" s="186" t="e">
        <f t="shared" si="34"/>
        <v>#REF!</v>
      </c>
      <c r="Z88" s="187"/>
      <c r="AA88" s="186" t="e">
        <f t="shared" si="35"/>
        <v>#REF!</v>
      </c>
      <c r="AB88" s="187"/>
      <c r="AC88" s="186" t="e">
        <f t="shared" si="36"/>
        <v>#REF!</v>
      </c>
      <c r="AD88" s="187"/>
      <c r="AE88" s="186" t="e">
        <f t="shared" si="37"/>
        <v>#REF!</v>
      </c>
      <c r="AF88" s="187"/>
      <c r="AG88" s="186" t="e">
        <f t="shared" si="38"/>
        <v>#REF!</v>
      </c>
      <c r="AH88" s="187"/>
      <c r="AI88" s="186" t="e">
        <f t="shared" si="39"/>
        <v>#REF!</v>
      </c>
      <c r="AJ88" s="187"/>
      <c r="AK88" s="186" t="e">
        <f t="shared" si="40"/>
        <v>#REF!</v>
      </c>
      <c r="AL88" s="187"/>
      <c r="AM88" s="186" t="e">
        <f t="shared" si="41"/>
        <v>#REF!</v>
      </c>
      <c r="AN88" s="187"/>
      <c r="AO88" s="186" t="e">
        <f t="shared" si="42"/>
        <v>#REF!</v>
      </c>
      <c r="AP88" s="187"/>
      <c r="AQ88" s="186" t="e">
        <f t="shared" si="43"/>
        <v>#REF!</v>
      </c>
      <c r="AR88" s="188">
        <f t="shared" si="44"/>
        <v>0</v>
      </c>
      <c r="AS88" s="186" t="e">
        <f t="shared" si="44"/>
        <v>#REF!</v>
      </c>
    </row>
    <row r="89" spans="1:45" ht="12.85" customHeight="1" x14ac:dyDescent="0.2">
      <c r="A89" s="191"/>
      <c r="B89" s="187"/>
      <c r="C89" s="186">
        <f t="shared" si="23"/>
        <v>0</v>
      </c>
      <c r="D89" s="187"/>
      <c r="E89" s="186">
        <f t="shared" si="24"/>
        <v>0</v>
      </c>
      <c r="F89" s="187"/>
      <c r="G89" s="186">
        <f t="shared" si="25"/>
        <v>0</v>
      </c>
      <c r="H89" s="187"/>
      <c r="I89" s="186">
        <f t="shared" si="26"/>
        <v>0</v>
      </c>
      <c r="J89" s="187"/>
      <c r="K89" s="186">
        <f t="shared" si="27"/>
        <v>0</v>
      </c>
      <c r="L89" s="187"/>
      <c r="M89" s="186">
        <f t="shared" si="28"/>
        <v>0</v>
      </c>
      <c r="N89" s="187"/>
      <c r="O89" s="186">
        <f t="shared" si="29"/>
        <v>0</v>
      </c>
      <c r="P89" s="187"/>
      <c r="Q89" s="186">
        <f t="shared" si="30"/>
        <v>0</v>
      </c>
      <c r="R89" s="187"/>
      <c r="S89" s="186">
        <f t="shared" si="31"/>
        <v>0</v>
      </c>
      <c r="T89" s="187"/>
      <c r="U89" s="186">
        <f t="shared" si="32"/>
        <v>0</v>
      </c>
      <c r="V89" s="187"/>
      <c r="W89" s="186">
        <f t="shared" si="33"/>
        <v>0</v>
      </c>
      <c r="X89" s="187"/>
      <c r="Y89" s="186" t="e">
        <f t="shared" si="34"/>
        <v>#REF!</v>
      </c>
      <c r="Z89" s="187"/>
      <c r="AA89" s="186" t="e">
        <f t="shared" si="35"/>
        <v>#REF!</v>
      </c>
      <c r="AB89" s="187"/>
      <c r="AC89" s="186" t="e">
        <f t="shared" si="36"/>
        <v>#REF!</v>
      </c>
      <c r="AD89" s="187"/>
      <c r="AE89" s="186" t="e">
        <f t="shared" si="37"/>
        <v>#REF!</v>
      </c>
      <c r="AF89" s="187"/>
      <c r="AG89" s="186" t="e">
        <f t="shared" si="38"/>
        <v>#REF!</v>
      </c>
      <c r="AH89" s="187"/>
      <c r="AI89" s="186" t="e">
        <f t="shared" si="39"/>
        <v>#REF!</v>
      </c>
      <c r="AJ89" s="187"/>
      <c r="AK89" s="186" t="e">
        <f t="shared" si="40"/>
        <v>#REF!</v>
      </c>
      <c r="AL89" s="187"/>
      <c r="AM89" s="186" t="e">
        <f t="shared" si="41"/>
        <v>#REF!</v>
      </c>
      <c r="AN89" s="187"/>
      <c r="AO89" s="186" t="e">
        <f t="shared" si="42"/>
        <v>#REF!</v>
      </c>
      <c r="AP89" s="187"/>
      <c r="AQ89" s="186" t="e">
        <f t="shared" si="43"/>
        <v>#REF!</v>
      </c>
      <c r="AR89" s="188">
        <f t="shared" si="44"/>
        <v>0</v>
      </c>
      <c r="AS89" s="186" t="e">
        <f t="shared" si="44"/>
        <v>#REF!</v>
      </c>
    </row>
    <row r="90" spans="1:45" ht="12.85" customHeight="1" x14ac:dyDescent="0.2">
      <c r="A90" s="191"/>
      <c r="B90" s="187"/>
      <c r="C90" s="186">
        <f t="shared" si="23"/>
        <v>0</v>
      </c>
      <c r="D90" s="187"/>
      <c r="E90" s="186">
        <f t="shared" si="24"/>
        <v>0</v>
      </c>
      <c r="F90" s="187"/>
      <c r="G90" s="186">
        <f t="shared" si="25"/>
        <v>0</v>
      </c>
      <c r="H90" s="187"/>
      <c r="I90" s="186">
        <f t="shared" si="26"/>
        <v>0</v>
      </c>
      <c r="J90" s="187"/>
      <c r="K90" s="186">
        <f t="shared" si="27"/>
        <v>0</v>
      </c>
      <c r="L90" s="187"/>
      <c r="M90" s="186">
        <f t="shared" si="28"/>
        <v>0</v>
      </c>
      <c r="N90" s="187"/>
      <c r="O90" s="186">
        <f t="shared" si="29"/>
        <v>0</v>
      </c>
      <c r="P90" s="187"/>
      <c r="Q90" s="186">
        <f t="shared" si="30"/>
        <v>0</v>
      </c>
      <c r="R90" s="187"/>
      <c r="S90" s="186">
        <f t="shared" si="31"/>
        <v>0</v>
      </c>
      <c r="T90" s="187"/>
      <c r="U90" s="186">
        <f t="shared" si="32"/>
        <v>0</v>
      </c>
      <c r="V90" s="187"/>
      <c r="W90" s="186">
        <f t="shared" si="33"/>
        <v>0</v>
      </c>
      <c r="X90" s="187"/>
      <c r="Y90" s="186" t="e">
        <f t="shared" si="34"/>
        <v>#REF!</v>
      </c>
      <c r="Z90" s="187"/>
      <c r="AA90" s="186" t="e">
        <f t="shared" si="35"/>
        <v>#REF!</v>
      </c>
      <c r="AB90" s="187"/>
      <c r="AC90" s="186" t="e">
        <f t="shared" si="36"/>
        <v>#REF!</v>
      </c>
      <c r="AD90" s="187"/>
      <c r="AE90" s="186" t="e">
        <f t="shared" si="37"/>
        <v>#REF!</v>
      </c>
      <c r="AF90" s="187"/>
      <c r="AG90" s="186" t="e">
        <f t="shared" si="38"/>
        <v>#REF!</v>
      </c>
      <c r="AH90" s="187"/>
      <c r="AI90" s="186" t="e">
        <f t="shared" si="39"/>
        <v>#REF!</v>
      </c>
      <c r="AJ90" s="187"/>
      <c r="AK90" s="186" t="e">
        <f t="shared" si="40"/>
        <v>#REF!</v>
      </c>
      <c r="AL90" s="187"/>
      <c r="AM90" s="186" t="e">
        <f t="shared" si="41"/>
        <v>#REF!</v>
      </c>
      <c r="AN90" s="187"/>
      <c r="AO90" s="186" t="e">
        <f t="shared" si="42"/>
        <v>#REF!</v>
      </c>
      <c r="AP90" s="187"/>
      <c r="AQ90" s="186" t="e">
        <f t="shared" si="43"/>
        <v>#REF!</v>
      </c>
      <c r="AR90" s="188">
        <f t="shared" si="44"/>
        <v>0</v>
      </c>
      <c r="AS90" s="186" t="e">
        <f t="shared" si="44"/>
        <v>#REF!</v>
      </c>
    </row>
    <row r="91" spans="1:45" ht="12.85" customHeight="1" x14ac:dyDescent="0.2">
      <c r="A91" s="191"/>
      <c r="B91" s="190"/>
      <c r="C91" s="186">
        <f t="shared" si="23"/>
        <v>0</v>
      </c>
      <c r="D91" s="190"/>
      <c r="E91" s="186">
        <f t="shared" si="24"/>
        <v>0</v>
      </c>
      <c r="F91" s="190"/>
      <c r="G91" s="186">
        <f t="shared" si="25"/>
        <v>0</v>
      </c>
      <c r="H91" s="190"/>
      <c r="I91" s="186">
        <f t="shared" si="26"/>
        <v>0</v>
      </c>
      <c r="J91" s="190"/>
      <c r="K91" s="186">
        <f t="shared" si="27"/>
        <v>0</v>
      </c>
      <c r="L91" s="190"/>
      <c r="M91" s="186">
        <f t="shared" si="28"/>
        <v>0</v>
      </c>
      <c r="N91" s="190"/>
      <c r="O91" s="186">
        <f t="shared" si="29"/>
        <v>0</v>
      </c>
      <c r="P91" s="190"/>
      <c r="Q91" s="186">
        <f t="shared" si="30"/>
        <v>0</v>
      </c>
      <c r="R91" s="190"/>
      <c r="S91" s="186">
        <f t="shared" si="31"/>
        <v>0</v>
      </c>
      <c r="T91" s="190"/>
      <c r="U91" s="186">
        <f t="shared" si="32"/>
        <v>0</v>
      </c>
      <c r="V91" s="190"/>
      <c r="W91" s="186">
        <f t="shared" si="33"/>
        <v>0</v>
      </c>
      <c r="X91" s="190"/>
      <c r="Y91" s="186" t="e">
        <f t="shared" si="34"/>
        <v>#REF!</v>
      </c>
      <c r="Z91" s="190"/>
      <c r="AA91" s="186" t="e">
        <f t="shared" si="35"/>
        <v>#REF!</v>
      </c>
      <c r="AB91" s="190"/>
      <c r="AC91" s="186" t="e">
        <f t="shared" si="36"/>
        <v>#REF!</v>
      </c>
      <c r="AD91" s="190"/>
      <c r="AE91" s="186" t="e">
        <f t="shared" si="37"/>
        <v>#REF!</v>
      </c>
      <c r="AF91" s="190"/>
      <c r="AG91" s="186" t="e">
        <f t="shared" si="38"/>
        <v>#REF!</v>
      </c>
      <c r="AH91" s="190"/>
      <c r="AI91" s="186" t="e">
        <f t="shared" si="39"/>
        <v>#REF!</v>
      </c>
      <c r="AJ91" s="190"/>
      <c r="AK91" s="186" t="e">
        <f t="shared" si="40"/>
        <v>#REF!</v>
      </c>
      <c r="AL91" s="190"/>
      <c r="AM91" s="186" t="e">
        <f t="shared" si="41"/>
        <v>#REF!</v>
      </c>
      <c r="AN91" s="190"/>
      <c r="AO91" s="186" t="e">
        <f t="shared" si="42"/>
        <v>#REF!</v>
      </c>
      <c r="AP91" s="190"/>
      <c r="AQ91" s="186" t="e">
        <f t="shared" si="43"/>
        <v>#REF!</v>
      </c>
      <c r="AR91" s="188">
        <f t="shared" si="44"/>
        <v>0</v>
      </c>
      <c r="AS91" s="186" t="e">
        <f t="shared" si="44"/>
        <v>#REF!</v>
      </c>
    </row>
    <row r="92" spans="1:45" ht="12.85" customHeight="1" x14ac:dyDescent="0.2">
      <c r="A92" s="198" t="s">
        <v>37</v>
      </c>
      <c r="B92" s="188"/>
      <c r="C92" s="185">
        <f t="shared" ref="C92:AQ92" si="45">SUM(C5:C91)</f>
        <v>0</v>
      </c>
      <c r="D92" s="188"/>
      <c r="E92" s="185">
        <f t="shared" si="45"/>
        <v>0</v>
      </c>
      <c r="F92" s="188"/>
      <c r="G92" s="185">
        <f t="shared" si="45"/>
        <v>0</v>
      </c>
      <c r="H92" s="188"/>
      <c r="I92" s="185">
        <f t="shared" si="45"/>
        <v>0</v>
      </c>
      <c r="J92" s="188"/>
      <c r="K92" s="185">
        <f t="shared" si="45"/>
        <v>0</v>
      </c>
      <c r="L92" s="188"/>
      <c r="M92" s="185">
        <f t="shared" si="45"/>
        <v>0</v>
      </c>
      <c r="N92" s="188"/>
      <c r="O92" s="185">
        <f t="shared" si="45"/>
        <v>0</v>
      </c>
      <c r="P92" s="188"/>
      <c r="Q92" s="185">
        <f t="shared" si="45"/>
        <v>0</v>
      </c>
      <c r="R92" s="188"/>
      <c r="S92" s="185">
        <f t="shared" si="45"/>
        <v>0</v>
      </c>
      <c r="T92" s="188"/>
      <c r="U92" s="185">
        <f t="shared" si="45"/>
        <v>0</v>
      </c>
      <c r="V92" s="188"/>
      <c r="W92" s="185">
        <f t="shared" si="45"/>
        <v>0</v>
      </c>
      <c r="X92" s="188"/>
      <c r="Y92" s="185" t="e">
        <f t="shared" si="45"/>
        <v>#REF!</v>
      </c>
      <c r="Z92" s="188"/>
      <c r="AA92" s="185" t="e">
        <f t="shared" si="45"/>
        <v>#REF!</v>
      </c>
      <c r="AB92" s="188"/>
      <c r="AC92" s="185" t="e">
        <f t="shared" si="45"/>
        <v>#REF!</v>
      </c>
      <c r="AD92" s="188"/>
      <c r="AE92" s="185" t="e">
        <f t="shared" si="45"/>
        <v>#REF!</v>
      </c>
      <c r="AF92" s="188"/>
      <c r="AG92" s="185" t="e">
        <f t="shared" si="45"/>
        <v>#REF!</v>
      </c>
      <c r="AH92" s="188"/>
      <c r="AI92" s="185" t="e">
        <f t="shared" si="45"/>
        <v>#REF!</v>
      </c>
      <c r="AJ92" s="188"/>
      <c r="AK92" s="185" t="e">
        <f t="shared" si="45"/>
        <v>#REF!</v>
      </c>
      <c r="AL92" s="188"/>
      <c r="AM92" s="185" t="e">
        <f t="shared" si="45"/>
        <v>#REF!</v>
      </c>
      <c r="AN92" s="188"/>
      <c r="AO92" s="185" t="e">
        <f t="shared" si="45"/>
        <v>#REF!</v>
      </c>
      <c r="AP92" s="188"/>
      <c r="AQ92" s="185" t="e">
        <f t="shared" si="45"/>
        <v>#REF!</v>
      </c>
      <c r="AR92" s="188">
        <f t="shared" si="44"/>
        <v>0</v>
      </c>
      <c r="AS92" s="186" t="e">
        <f t="shared" si="44"/>
        <v>#REF!</v>
      </c>
    </row>
    <row r="93" spans="1:45" ht="12.85" customHeight="1" x14ac:dyDescent="0.2">
      <c r="A93" s="198" t="s">
        <v>190</v>
      </c>
      <c r="B93" s="199"/>
      <c r="C93" s="185">
        <f>C92*12</f>
        <v>0</v>
      </c>
      <c r="D93" s="199"/>
      <c r="E93" s="185">
        <f>E92*12</f>
        <v>0</v>
      </c>
      <c r="F93" s="199"/>
      <c r="G93" s="185">
        <f>G92*12</f>
        <v>0</v>
      </c>
      <c r="H93" s="199"/>
      <c r="I93" s="185">
        <f>I92*12</f>
        <v>0</v>
      </c>
      <c r="J93" s="199"/>
      <c r="K93" s="185">
        <f>K92*12</f>
        <v>0</v>
      </c>
      <c r="L93" s="199"/>
      <c r="M93" s="185">
        <f>M92*12</f>
        <v>0</v>
      </c>
      <c r="N93" s="199"/>
      <c r="O93" s="185">
        <f>O92*12</f>
        <v>0</v>
      </c>
      <c r="P93" s="199"/>
      <c r="Q93" s="185">
        <f>Q92*12</f>
        <v>0</v>
      </c>
      <c r="R93" s="199"/>
      <c r="S93" s="185">
        <f>S92*12</f>
        <v>0</v>
      </c>
      <c r="T93" s="199"/>
      <c r="U93" s="185">
        <f>U92*12</f>
        <v>0</v>
      </c>
      <c r="V93" s="199"/>
      <c r="W93" s="185">
        <f>W92*12</f>
        <v>0</v>
      </c>
      <c r="X93" s="199"/>
      <c r="Y93" s="185" t="e">
        <f>Y92*12</f>
        <v>#REF!</v>
      </c>
      <c r="Z93" s="199"/>
      <c r="AA93" s="185" t="e">
        <f>AA92*12</f>
        <v>#REF!</v>
      </c>
      <c r="AB93" s="199"/>
      <c r="AC93" s="185" t="e">
        <f>AC92*12</f>
        <v>#REF!</v>
      </c>
      <c r="AD93" s="199"/>
      <c r="AE93" s="185" t="e">
        <f>AE92*12</f>
        <v>#REF!</v>
      </c>
      <c r="AF93" s="199"/>
      <c r="AG93" s="185" t="e">
        <f>AG92*12</f>
        <v>#REF!</v>
      </c>
      <c r="AH93" s="199"/>
      <c r="AI93" s="185" t="e">
        <f>AI92*12</f>
        <v>#REF!</v>
      </c>
      <c r="AJ93" s="199"/>
      <c r="AK93" s="185" t="e">
        <f>AK92*12</f>
        <v>#REF!</v>
      </c>
      <c r="AL93" s="199"/>
      <c r="AM93" s="185" t="e">
        <f>AM92*12</f>
        <v>#REF!</v>
      </c>
      <c r="AN93" s="199"/>
      <c r="AO93" s="185" t="e">
        <f>AO92*12</f>
        <v>#REF!</v>
      </c>
      <c r="AP93" s="200"/>
      <c r="AQ93" s="185" t="e">
        <f>AQ92*12</f>
        <v>#REF!</v>
      </c>
      <c r="AR93" s="199"/>
      <c r="AS93" s="186" t="e">
        <f>C93+E93+G93+I93+K93+M93+O93+Q93+S93+U93+W93+Y93+AA93+AC93+AE93+AG93+AI93+AK93+AM93+AO93+AQ93</f>
        <v>#REF!</v>
      </c>
    </row>
    <row r="97" spans="1:45" ht="12.85" customHeight="1" x14ac:dyDescent="0.2">
      <c r="A97" s="179"/>
      <c r="B97" s="179"/>
      <c r="C97" s="204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  <c r="AD97" s="179"/>
      <c r="AE97" s="179"/>
      <c r="AF97" s="179"/>
      <c r="AG97" s="179"/>
      <c r="AH97" s="179"/>
      <c r="AI97" s="179"/>
      <c r="AJ97" s="179"/>
      <c r="AK97" s="179"/>
      <c r="AL97" s="179"/>
      <c r="AM97" s="179"/>
      <c r="AN97" s="179"/>
      <c r="AO97" s="179"/>
      <c r="AP97" s="179"/>
      <c r="AQ97" s="179"/>
      <c r="AR97" s="179"/>
      <c r="AS97" s="179"/>
    </row>
  </sheetData>
  <sheetProtection algorithmName="SHA-512" hashValue="uU0MykNS9FTIQv7xW1ErV6MrbqsgdvEGDlx2mlIwPky1OQ3JLcqW2EWvz5Dnky75bIvKq53BwAJK/5+ZsZluag==" saltValue="IL1ZqkRQpicV9ytfFJcnJw==" spinCount="100000" sheet="1" objects="1" scenarios="1" selectLockedCells="1" selectUnlockedCells="1"/>
  <mergeCells count="45">
    <mergeCell ref="AJ2:AK2"/>
    <mergeCell ref="X2:Y2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A1:A4"/>
    <mergeCell ref="AR1:AR4"/>
    <mergeCell ref="L1:M1"/>
    <mergeCell ref="AH1:AI1"/>
    <mergeCell ref="AJ1:AK1"/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AS1:AS4"/>
    <mergeCell ref="Z1:AA1"/>
    <mergeCell ref="AB1:AC1"/>
    <mergeCell ref="AD1:AE1"/>
    <mergeCell ref="AF1:AG1"/>
    <mergeCell ref="AL1:AM1"/>
    <mergeCell ref="AN1:AO1"/>
    <mergeCell ref="AP1:AQ1"/>
    <mergeCell ref="AL2:AM2"/>
    <mergeCell ref="AN2:AO2"/>
    <mergeCell ref="AP2:AQ2"/>
    <mergeCell ref="Z2:AA2"/>
    <mergeCell ref="AB2:AC2"/>
    <mergeCell ref="AD2:AE2"/>
    <mergeCell ref="AF2:AG2"/>
    <mergeCell ref="AH2:AI2"/>
  </mergeCells>
  <pageMargins left="0.19685039370078741" right="0.19685039370078741" top="0.39370078740157483" bottom="0.19685039370078741" header="0.11811023622047245" footer="0.11811023622047245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98"/>
  <sheetViews>
    <sheetView showGridLines="0" zoomScale="80" zoomScaleNormal="80" workbookViewId="0">
      <pane ySplit="6" topLeftCell="A31" activePane="bottomLeft" state="frozen"/>
      <selection pane="bottomLeft" activeCell="H22" sqref="H22"/>
    </sheetView>
  </sheetViews>
  <sheetFormatPr defaultColWidth="9.09765625" defaultRowHeight="15" customHeight="1" x14ac:dyDescent="0.3"/>
  <cols>
    <col min="1" max="1" width="40.69921875" style="1" customWidth="1"/>
    <col min="2" max="2" width="20.8984375" style="1" customWidth="1"/>
    <col min="3" max="3" width="5.296875" style="1" customWidth="1"/>
    <col min="4" max="4" width="18.09765625" style="1" customWidth="1"/>
    <col min="5" max="5" width="11.296875" style="1" bestFit="1" customWidth="1"/>
    <col min="6" max="6" width="14.3984375" style="1" customWidth="1"/>
    <col min="7" max="8" width="18.296875" style="1" customWidth="1"/>
    <col min="9" max="9" width="18.296875" style="308" customWidth="1"/>
    <col min="10" max="17" width="18.296875" style="1" customWidth="1"/>
    <col min="18" max="18" width="17.59765625" style="1" customWidth="1"/>
    <col min="19" max="16384" width="9.09765625" style="1"/>
  </cols>
  <sheetData>
    <row r="1" spans="1:18" s="271" customFormat="1" ht="23.35" customHeight="1" x14ac:dyDescent="0.3">
      <c r="A1" s="270" t="s">
        <v>226</v>
      </c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</row>
    <row r="2" spans="1:18" s="271" customFormat="1" ht="23.35" customHeight="1" x14ac:dyDescent="0.3">
      <c r="A2" s="270" t="s">
        <v>227</v>
      </c>
    </row>
    <row r="3" spans="1:18" s="271" customFormat="1" ht="23.35" customHeight="1" x14ac:dyDescent="0.3">
      <c r="A3" s="270" t="s">
        <v>233</v>
      </c>
    </row>
    <row r="4" spans="1:18" ht="15" customHeight="1" x14ac:dyDescent="0.3">
      <c r="G4" s="273"/>
      <c r="H4" s="273"/>
      <c r="I4" s="273"/>
      <c r="J4" s="273"/>
      <c r="K4" s="273"/>
      <c r="L4" s="274"/>
      <c r="M4" s="274"/>
      <c r="N4" s="274"/>
      <c r="O4" s="274"/>
      <c r="P4" s="274"/>
      <c r="Q4" s="274"/>
    </row>
    <row r="5" spans="1:18" ht="15" customHeight="1" x14ac:dyDescent="0.3">
      <c r="A5" s="357" t="s">
        <v>294</v>
      </c>
      <c r="B5" s="357"/>
      <c r="D5" s="358" t="s">
        <v>140</v>
      </c>
      <c r="E5" s="358"/>
      <c r="F5" s="358"/>
      <c r="G5" s="275" t="s">
        <v>199</v>
      </c>
      <c r="H5" s="275" t="s">
        <v>200</v>
      </c>
      <c r="I5" s="275" t="s">
        <v>201</v>
      </c>
      <c r="J5" s="275" t="s">
        <v>202</v>
      </c>
      <c r="K5" s="275" t="s">
        <v>203</v>
      </c>
      <c r="L5" s="275" t="s">
        <v>204</v>
      </c>
      <c r="M5" s="275" t="s">
        <v>205</v>
      </c>
      <c r="N5" s="275" t="s">
        <v>206</v>
      </c>
      <c r="O5" s="275" t="s">
        <v>207</v>
      </c>
      <c r="P5" s="275" t="s">
        <v>208</v>
      </c>
      <c r="Q5" s="275" t="s">
        <v>209</v>
      </c>
      <c r="R5" s="275" t="s">
        <v>74</v>
      </c>
    </row>
    <row r="6" spans="1:18" s="61" customFormat="1" ht="35.35" customHeight="1" x14ac:dyDescent="0.3">
      <c r="A6" s="357"/>
      <c r="B6" s="357"/>
      <c r="D6" s="358"/>
      <c r="E6" s="358"/>
      <c r="F6" s="358"/>
      <c r="G6" s="309" t="s">
        <v>305</v>
      </c>
      <c r="H6" s="309" t="s">
        <v>306</v>
      </c>
      <c r="I6" s="309" t="s">
        <v>307</v>
      </c>
      <c r="J6" s="309" t="s">
        <v>308</v>
      </c>
      <c r="K6" s="309" t="s">
        <v>309</v>
      </c>
      <c r="L6" s="309" t="s">
        <v>310</v>
      </c>
      <c r="M6" s="309" t="s">
        <v>311</v>
      </c>
      <c r="N6" s="309" t="s">
        <v>312</v>
      </c>
      <c r="O6" s="309" t="s">
        <v>313</v>
      </c>
      <c r="P6" s="309" t="s">
        <v>314</v>
      </c>
      <c r="Q6" s="309" t="s">
        <v>327</v>
      </c>
      <c r="R6" s="309" t="s">
        <v>328</v>
      </c>
    </row>
    <row r="7" spans="1:18" s="61" customFormat="1" ht="15" customHeight="1" x14ac:dyDescent="0.3">
      <c r="D7" s="367" t="s">
        <v>32</v>
      </c>
      <c r="E7" s="368"/>
      <c r="F7" s="369"/>
      <c r="G7" s="276" t="s">
        <v>315</v>
      </c>
      <c r="H7" s="276" t="s">
        <v>315</v>
      </c>
      <c r="I7" s="276" t="s">
        <v>315</v>
      </c>
      <c r="J7" s="276" t="s">
        <v>315</v>
      </c>
      <c r="K7" s="276" t="s">
        <v>315</v>
      </c>
      <c r="L7" s="314" t="s">
        <v>317</v>
      </c>
      <c r="M7" s="276" t="s">
        <v>321</v>
      </c>
      <c r="N7" s="276" t="s">
        <v>320</v>
      </c>
      <c r="O7" s="276" t="s">
        <v>320</v>
      </c>
      <c r="P7" s="276" t="s">
        <v>320</v>
      </c>
      <c r="Q7" s="314" t="s">
        <v>326</v>
      </c>
      <c r="R7" s="314" t="s">
        <v>326</v>
      </c>
    </row>
    <row r="8" spans="1:18" s="61" customFormat="1" ht="15" customHeight="1" x14ac:dyDescent="0.3">
      <c r="A8" s="277" t="s">
        <v>162</v>
      </c>
      <c r="B8" s="278">
        <v>12</v>
      </c>
      <c r="D8" s="367" t="s">
        <v>197</v>
      </c>
      <c r="E8" s="368"/>
      <c r="F8" s="369"/>
      <c r="G8" s="279" t="s">
        <v>316</v>
      </c>
      <c r="H8" s="279" t="s">
        <v>316</v>
      </c>
      <c r="I8" s="279" t="s">
        <v>316</v>
      </c>
      <c r="J8" s="279" t="s">
        <v>316</v>
      </c>
      <c r="K8" s="279" t="s">
        <v>316</v>
      </c>
      <c r="L8" s="312">
        <v>2019</v>
      </c>
      <c r="M8" s="279" t="s">
        <v>318</v>
      </c>
      <c r="N8" s="279" t="s">
        <v>318</v>
      </c>
      <c r="O8" s="279" t="s">
        <v>318</v>
      </c>
      <c r="P8" s="279" t="s">
        <v>318</v>
      </c>
      <c r="Q8" s="312" t="s">
        <v>323</v>
      </c>
      <c r="R8" s="312" t="s">
        <v>323</v>
      </c>
    </row>
    <row r="9" spans="1:18" s="61" customFormat="1" ht="15" customHeight="1" x14ac:dyDescent="0.3">
      <c r="A9" s="277" t="s">
        <v>225</v>
      </c>
      <c r="B9" s="280">
        <v>0</v>
      </c>
      <c r="D9" s="367" t="s">
        <v>1</v>
      </c>
      <c r="E9" s="368"/>
      <c r="F9" s="369"/>
      <c r="G9" s="281">
        <v>1754.92</v>
      </c>
      <c r="H9" s="281">
        <v>1174.8800000000001</v>
      </c>
      <c r="I9" s="281">
        <v>2016.87</v>
      </c>
      <c r="J9" s="281">
        <v>1174.8800000000001</v>
      </c>
      <c r="K9" s="281">
        <v>1635.86</v>
      </c>
      <c r="L9" s="313">
        <v>2224.5300000000002</v>
      </c>
      <c r="M9" s="281">
        <v>1317.8</v>
      </c>
      <c r="N9" s="281">
        <v>1749</v>
      </c>
      <c r="O9" s="281">
        <v>1749</v>
      </c>
      <c r="P9" s="281">
        <v>1749</v>
      </c>
      <c r="Q9" s="313">
        <f>(1754.19/180)*150</f>
        <v>1461.825</v>
      </c>
      <c r="R9" s="313">
        <f>(1754.19/180)*125</f>
        <v>1218.1875</v>
      </c>
    </row>
    <row r="10" spans="1:18" s="61" customFormat="1" ht="15" customHeight="1" x14ac:dyDescent="0.3">
      <c r="D10" s="367" t="s">
        <v>223</v>
      </c>
      <c r="E10" s="368"/>
      <c r="F10" s="369"/>
      <c r="G10" s="281">
        <v>0</v>
      </c>
      <c r="H10" s="281">
        <v>0</v>
      </c>
      <c r="I10" s="281">
        <v>0</v>
      </c>
      <c r="J10" s="281">
        <v>0</v>
      </c>
      <c r="K10" s="281">
        <v>0</v>
      </c>
      <c r="L10" s="281">
        <v>0</v>
      </c>
      <c r="M10" s="281">
        <v>0</v>
      </c>
      <c r="N10" s="281">
        <v>0</v>
      </c>
      <c r="O10" s="281">
        <v>0</v>
      </c>
      <c r="P10" s="281">
        <v>0</v>
      </c>
      <c r="Q10" s="281">
        <v>0</v>
      </c>
      <c r="R10" s="281">
        <v>0</v>
      </c>
    </row>
    <row r="11" spans="1:18" s="61" customFormat="1" ht="15" customHeight="1" x14ac:dyDescent="0.3">
      <c r="A11" s="282" t="s">
        <v>142</v>
      </c>
      <c r="B11" s="282"/>
      <c r="D11" s="358" t="s">
        <v>221</v>
      </c>
      <c r="E11" s="358"/>
      <c r="F11" s="358"/>
      <c r="G11" s="283">
        <v>0</v>
      </c>
      <c r="H11" s="283">
        <v>0</v>
      </c>
      <c r="I11" s="283">
        <v>0</v>
      </c>
      <c r="J11" s="283">
        <v>0</v>
      </c>
      <c r="K11" s="283">
        <v>0</v>
      </c>
      <c r="L11" s="283">
        <v>0</v>
      </c>
      <c r="M11" s="283">
        <v>0</v>
      </c>
      <c r="N11" s="283">
        <v>0</v>
      </c>
      <c r="O11" s="283">
        <v>0</v>
      </c>
      <c r="P11" s="283">
        <v>0</v>
      </c>
      <c r="Q11" s="283">
        <v>0</v>
      </c>
      <c r="R11" s="283">
        <v>0</v>
      </c>
    </row>
    <row r="12" spans="1:18" s="61" customFormat="1" ht="15" customHeight="1" x14ac:dyDescent="0.3">
      <c r="A12" s="284" t="s">
        <v>15</v>
      </c>
      <c r="B12" s="285">
        <f>(13/12)/12*(1+(1/3))</f>
        <v>0.12037037037037036</v>
      </c>
      <c r="D12" s="358"/>
      <c r="E12" s="358"/>
      <c r="F12" s="358"/>
      <c r="G12" s="286">
        <v>0</v>
      </c>
      <c r="H12" s="286">
        <v>0</v>
      </c>
      <c r="I12" s="286">
        <v>0</v>
      </c>
      <c r="J12" s="286">
        <v>0</v>
      </c>
      <c r="K12" s="286">
        <v>0</v>
      </c>
      <c r="L12" s="286">
        <v>0</v>
      </c>
      <c r="M12" s="286">
        <v>0</v>
      </c>
      <c r="N12" s="286">
        <v>0</v>
      </c>
      <c r="O12" s="286">
        <v>0</v>
      </c>
      <c r="P12" s="286">
        <v>0</v>
      </c>
      <c r="Q12" s="286">
        <v>0</v>
      </c>
      <c r="R12" s="286">
        <v>0</v>
      </c>
    </row>
    <row r="13" spans="1:18" s="61" customFormat="1" ht="15" customHeight="1" x14ac:dyDescent="0.3">
      <c r="A13" s="284" t="s">
        <v>16</v>
      </c>
      <c r="B13" s="285">
        <f>5.96/360</f>
        <v>1.6555555555555556E-2</v>
      </c>
      <c r="D13" s="367" t="s">
        <v>224</v>
      </c>
      <c r="E13" s="368"/>
      <c r="F13" s="369"/>
      <c r="G13" s="287">
        <f>G9+G10+G12</f>
        <v>1754.92</v>
      </c>
      <c r="H13" s="287">
        <f t="shared" ref="H13:Q13" si="0">H9+H10+H12</f>
        <v>1174.8800000000001</v>
      </c>
      <c r="I13" s="287">
        <f t="shared" si="0"/>
        <v>2016.87</v>
      </c>
      <c r="J13" s="287">
        <f t="shared" si="0"/>
        <v>1174.8800000000001</v>
      </c>
      <c r="K13" s="287">
        <f t="shared" si="0"/>
        <v>1635.86</v>
      </c>
      <c r="L13" s="287">
        <f t="shared" si="0"/>
        <v>2224.5300000000002</v>
      </c>
      <c r="M13" s="287">
        <f t="shared" si="0"/>
        <v>1317.8</v>
      </c>
      <c r="N13" s="287">
        <f t="shared" si="0"/>
        <v>1749</v>
      </c>
      <c r="O13" s="287">
        <f t="shared" si="0"/>
        <v>1749</v>
      </c>
      <c r="P13" s="287">
        <f t="shared" si="0"/>
        <v>1749</v>
      </c>
      <c r="Q13" s="287">
        <f t="shared" si="0"/>
        <v>1461.825</v>
      </c>
      <c r="R13" s="287">
        <f>R9+R10+R12</f>
        <v>1218.1875</v>
      </c>
    </row>
    <row r="14" spans="1:18" s="61" customFormat="1" ht="15" customHeight="1" x14ac:dyDescent="0.3">
      <c r="A14" s="284" t="s">
        <v>17</v>
      </c>
      <c r="B14" s="285">
        <f>4/12*0.5524*0.03</f>
        <v>5.5239999999999994E-3</v>
      </c>
      <c r="D14" s="367" t="s">
        <v>195</v>
      </c>
      <c r="E14" s="368"/>
      <c r="F14" s="369"/>
      <c r="G14" s="288">
        <v>1</v>
      </c>
      <c r="H14" s="288">
        <v>1</v>
      </c>
      <c r="I14" s="288">
        <v>1</v>
      </c>
      <c r="J14" s="288">
        <v>3</v>
      </c>
      <c r="K14" s="288">
        <v>1</v>
      </c>
      <c r="L14" s="288">
        <v>1</v>
      </c>
      <c r="M14" s="288">
        <v>1</v>
      </c>
      <c r="N14" s="288">
        <v>1</v>
      </c>
      <c r="O14" s="288">
        <v>1</v>
      </c>
      <c r="P14" s="288">
        <v>2</v>
      </c>
      <c r="Q14" s="288">
        <v>2</v>
      </c>
      <c r="R14" s="288">
        <v>1</v>
      </c>
    </row>
    <row r="15" spans="1:18" s="61" customFormat="1" ht="15" customHeight="1" x14ac:dyDescent="0.3">
      <c r="A15" s="284" t="s">
        <v>18</v>
      </c>
      <c r="B15" s="285">
        <f>5/360*0.015</f>
        <v>2.0833333333333332E-4</v>
      </c>
      <c r="D15" s="376" t="s">
        <v>196</v>
      </c>
      <c r="E15" s="377"/>
      <c r="F15" s="378"/>
      <c r="G15" s="287">
        <f>G13*G14</f>
        <v>1754.92</v>
      </c>
      <c r="H15" s="287">
        <f t="shared" ref="H15:Q15" si="1">H13*H14</f>
        <v>1174.8800000000001</v>
      </c>
      <c r="I15" s="287">
        <f t="shared" si="1"/>
        <v>2016.87</v>
      </c>
      <c r="J15" s="287">
        <f t="shared" si="1"/>
        <v>3524.6400000000003</v>
      </c>
      <c r="K15" s="287">
        <f t="shared" si="1"/>
        <v>1635.86</v>
      </c>
      <c r="L15" s="287">
        <f t="shared" si="1"/>
        <v>2224.5300000000002</v>
      </c>
      <c r="M15" s="287">
        <f t="shared" si="1"/>
        <v>1317.8</v>
      </c>
      <c r="N15" s="287">
        <f t="shared" si="1"/>
        <v>1749</v>
      </c>
      <c r="O15" s="287">
        <f t="shared" si="1"/>
        <v>1749</v>
      </c>
      <c r="P15" s="287">
        <f t="shared" si="1"/>
        <v>3498</v>
      </c>
      <c r="Q15" s="287">
        <f t="shared" si="1"/>
        <v>2923.65</v>
      </c>
      <c r="R15" s="287">
        <f>R13*R14</f>
        <v>1218.1875</v>
      </c>
    </row>
    <row r="16" spans="1:18" ht="15" customHeight="1" x14ac:dyDescent="0.3">
      <c r="A16" s="284" t="s">
        <v>19</v>
      </c>
      <c r="B16" s="285">
        <f>2.96/360</f>
        <v>8.2222222222222228E-3</v>
      </c>
      <c r="D16" s="376" t="s">
        <v>145</v>
      </c>
      <c r="E16" s="377"/>
      <c r="F16" s="378"/>
      <c r="G16" s="289">
        <v>44</v>
      </c>
      <c r="H16" s="289">
        <v>44</v>
      </c>
      <c r="I16" s="289">
        <v>44</v>
      </c>
      <c r="J16" s="289">
        <v>44</v>
      </c>
      <c r="K16" s="289">
        <v>44</v>
      </c>
      <c r="L16" s="289">
        <v>44</v>
      </c>
      <c r="M16" s="289">
        <v>44</v>
      </c>
      <c r="N16" s="289">
        <v>44</v>
      </c>
      <c r="O16" s="289">
        <v>44</v>
      </c>
      <c r="P16" s="289">
        <v>44</v>
      </c>
      <c r="Q16" s="289">
        <v>30</v>
      </c>
      <c r="R16" s="289">
        <v>25</v>
      </c>
    </row>
    <row r="17" spans="1:28" ht="15" customHeight="1" x14ac:dyDescent="0.3">
      <c r="A17" s="284" t="s">
        <v>41</v>
      </c>
      <c r="B17" s="285">
        <f>15/360*0.0078</f>
        <v>3.2499999999999999E-4</v>
      </c>
      <c r="D17" s="376" t="s">
        <v>127</v>
      </c>
      <c r="E17" s="377"/>
      <c r="F17" s="378"/>
      <c r="G17" s="290">
        <v>220</v>
      </c>
      <c r="H17" s="290">
        <v>220</v>
      </c>
      <c r="I17" s="290">
        <v>220</v>
      </c>
      <c r="J17" s="290">
        <v>220</v>
      </c>
      <c r="K17" s="290">
        <v>220</v>
      </c>
      <c r="L17" s="290">
        <v>220</v>
      </c>
      <c r="M17" s="290">
        <v>220</v>
      </c>
      <c r="N17" s="290">
        <v>220</v>
      </c>
      <c r="O17" s="290">
        <v>220</v>
      </c>
      <c r="P17" s="290">
        <v>220</v>
      </c>
      <c r="Q17" s="290">
        <f>Q16*5</f>
        <v>150</v>
      </c>
      <c r="R17" s="290">
        <f>R16*5</f>
        <v>125</v>
      </c>
    </row>
    <row r="18" spans="1:28" ht="15" customHeight="1" x14ac:dyDescent="0.3">
      <c r="A18" s="284" t="s">
        <v>20</v>
      </c>
      <c r="B18" s="285">
        <f>7/360</f>
        <v>1.9444444444444445E-2</v>
      </c>
      <c r="D18" s="376" t="s">
        <v>62</v>
      </c>
      <c r="E18" s="377"/>
      <c r="F18" s="378"/>
      <c r="G18" s="287">
        <f>G13/G17</f>
        <v>7.9769090909090909</v>
      </c>
      <c r="H18" s="287">
        <f t="shared" ref="H18:Q18" si="2">H13/H17</f>
        <v>5.3403636363636364</v>
      </c>
      <c r="I18" s="287">
        <f t="shared" si="2"/>
        <v>9.167590909090908</v>
      </c>
      <c r="J18" s="287">
        <f t="shared" si="2"/>
        <v>5.3403636363636364</v>
      </c>
      <c r="K18" s="287">
        <f t="shared" si="2"/>
        <v>7.4357272727272719</v>
      </c>
      <c r="L18" s="287">
        <f t="shared" si="2"/>
        <v>10.111500000000001</v>
      </c>
      <c r="M18" s="287">
        <f t="shared" si="2"/>
        <v>5.99</v>
      </c>
      <c r="N18" s="287">
        <f t="shared" si="2"/>
        <v>7.95</v>
      </c>
      <c r="O18" s="287">
        <f t="shared" si="2"/>
        <v>7.95</v>
      </c>
      <c r="P18" s="287">
        <f t="shared" si="2"/>
        <v>7.95</v>
      </c>
      <c r="Q18" s="287">
        <f t="shared" si="2"/>
        <v>9.7454999999999998</v>
      </c>
      <c r="R18" s="287">
        <f>R13/R17</f>
        <v>9.7454999999999998</v>
      </c>
    </row>
    <row r="19" spans="1:28" ht="15" customHeight="1" x14ac:dyDescent="0.3">
      <c r="A19" s="284" t="s">
        <v>21</v>
      </c>
      <c r="B19" s="285">
        <f>(13/12)/12</f>
        <v>9.0277777777777776E-2</v>
      </c>
      <c r="D19" s="361" t="s">
        <v>304</v>
      </c>
      <c r="E19" s="362"/>
      <c r="F19" s="291" t="s">
        <v>166</v>
      </c>
      <c r="G19" s="283">
        <v>0.5</v>
      </c>
      <c r="H19" s="283">
        <v>0.5</v>
      </c>
      <c r="I19" s="283">
        <v>0.5</v>
      </c>
      <c r="J19" s="283">
        <v>0.5</v>
      </c>
      <c r="K19" s="283">
        <v>0.5</v>
      </c>
      <c r="L19" s="283">
        <v>0.5</v>
      </c>
      <c r="M19" s="283">
        <v>0.5</v>
      </c>
      <c r="N19" s="283">
        <v>0.5</v>
      </c>
      <c r="O19" s="283">
        <v>0.5</v>
      </c>
      <c r="P19" s="283">
        <v>0.5</v>
      </c>
      <c r="Q19" s="283">
        <v>0.5</v>
      </c>
      <c r="R19" s="283">
        <v>0.5</v>
      </c>
    </row>
    <row r="20" spans="1:28" ht="15" customHeight="1" x14ac:dyDescent="0.3">
      <c r="A20" s="292" t="s">
        <v>219</v>
      </c>
      <c r="B20" s="293">
        <v>3.8199999999999998E-2</v>
      </c>
      <c r="D20" s="363"/>
      <c r="E20" s="364"/>
      <c r="F20" s="294" t="s">
        <v>120</v>
      </c>
      <c r="G20" s="288">
        <v>0</v>
      </c>
      <c r="H20" s="288">
        <v>0</v>
      </c>
      <c r="I20" s="288">
        <v>0</v>
      </c>
      <c r="J20" s="288">
        <v>0</v>
      </c>
      <c r="K20" s="288">
        <v>0</v>
      </c>
      <c r="L20" s="288">
        <v>0</v>
      </c>
      <c r="M20" s="288">
        <v>0</v>
      </c>
      <c r="N20" s="288">
        <v>0</v>
      </c>
      <c r="O20" s="288">
        <v>0</v>
      </c>
      <c r="P20" s="288">
        <v>0</v>
      </c>
      <c r="Q20" s="288">
        <v>0</v>
      </c>
      <c r="R20" s="288">
        <v>0</v>
      </c>
    </row>
    <row r="21" spans="1:28" ht="15" customHeight="1" x14ac:dyDescent="0.3">
      <c r="D21" s="365"/>
      <c r="E21" s="366"/>
      <c r="F21" s="295" t="s">
        <v>59</v>
      </c>
      <c r="G21" s="287">
        <f t="shared" ref="G21:Q21" si="3">G18*(1+G19)*G20</f>
        <v>0</v>
      </c>
      <c r="H21" s="287">
        <f t="shared" si="3"/>
        <v>0</v>
      </c>
      <c r="I21" s="287">
        <f t="shared" si="3"/>
        <v>0</v>
      </c>
      <c r="J21" s="287">
        <f t="shared" si="3"/>
        <v>0</v>
      </c>
      <c r="K21" s="287">
        <f t="shared" si="3"/>
        <v>0</v>
      </c>
      <c r="L21" s="287">
        <f t="shared" si="3"/>
        <v>0</v>
      </c>
      <c r="M21" s="287">
        <f t="shared" si="3"/>
        <v>0</v>
      </c>
      <c r="N21" s="287">
        <f t="shared" si="3"/>
        <v>0</v>
      </c>
      <c r="O21" s="287">
        <f t="shared" si="3"/>
        <v>0</v>
      </c>
      <c r="P21" s="287">
        <f t="shared" si="3"/>
        <v>0</v>
      </c>
      <c r="Q21" s="287">
        <f t="shared" si="3"/>
        <v>0</v>
      </c>
      <c r="R21" s="287">
        <f>R18*(1+R19)*R20</f>
        <v>0</v>
      </c>
    </row>
    <row r="22" spans="1:28" ht="15" customHeight="1" x14ac:dyDescent="0.3">
      <c r="A22" s="282" t="s">
        <v>297</v>
      </c>
      <c r="B22" s="53"/>
      <c r="D22" s="387" t="s">
        <v>299</v>
      </c>
      <c r="E22" s="388"/>
      <c r="F22" s="294" t="s">
        <v>120</v>
      </c>
      <c r="G22" s="288">
        <v>0</v>
      </c>
      <c r="H22" s="288">
        <v>0</v>
      </c>
      <c r="I22" s="288">
        <v>0</v>
      </c>
      <c r="J22" s="288">
        <v>0</v>
      </c>
      <c r="K22" s="288">
        <v>0</v>
      </c>
      <c r="L22" s="288">
        <v>0</v>
      </c>
      <c r="M22" s="288">
        <v>0</v>
      </c>
      <c r="N22" s="288">
        <v>0</v>
      </c>
      <c r="O22" s="288">
        <v>0</v>
      </c>
      <c r="P22" s="288">
        <v>0</v>
      </c>
      <c r="Q22" s="288">
        <v>0</v>
      </c>
      <c r="R22" s="288">
        <v>0</v>
      </c>
      <c r="S22" s="61"/>
      <c r="T22" s="61"/>
      <c r="U22" s="61"/>
      <c r="V22" s="61"/>
      <c r="W22" s="61"/>
      <c r="X22" s="61"/>
      <c r="Y22" s="61"/>
      <c r="Z22" s="61"/>
      <c r="AA22" s="61"/>
      <c r="AB22" s="61"/>
    </row>
    <row r="23" spans="1:28" ht="15" customHeight="1" x14ac:dyDescent="0.3">
      <c r="A23" s="296" t="s">
        <v>5</v>
      </c>
      <c r="B23" s="297">
        <v>0.2</v>
      </c>
      <c r="D23" s="389"/>
      <c r="E23" s="390"/>
      <c r="F23" s="295" t="s">
        <v>59</v>
      </c>
      <c r="G23" s="287">
        <f t="shared" ref="G23:Q23" si="4">G22*G18*(1+G19)</f>
        <v>0</v>
      </c>
      <c r="H23" s="287">
        <f t="shared" si="4"/>
        <v>0</v>
      </c>
      <c r="I23" s="287">
        <f t="shared" si="4"/>
        <v>0</v>
      </c>
      <c r="J23" s="287">
        <f t="shared" si="4"/>
        <v>0</v>
      </c>
      <c r="K23" s="287">
        <f t="shared" si="4"/>
        <v>0</v>
      </c>
      <c r="L23" s="287">
        <f t="shared" si="4"/>
        <v>0</v>
      </c>
      <c r="M23" s="287">
        <f t="shared" si="4"/>
        <v>0</v>
      </c>
      <c r="N23" s="287">
        <f t="shared" si="4"/>
        <v>0</v>
      </c>
      <c r="O23" s="287">
        <f t="shared" si="4"/>
        <v>0</v>
      </c>
      <c r="P23" s="287">
        <f t="shared" si="4"/>
        <v>0</v>
      </c>
      <c r="Q23" s="287">
        <f t="shared" si="4"/>
        <v>0</v>
      </c>
      <c r="R23" s="287">
        <f>R22*R18*(1+R19)</f>
        <v>0</v>
      </c>
      <c r="S23" s="61"/>
      <c r="T23" s="61"/>
      <c r="U23" s="61"/>
      <c r="V23" s="61"/>
      <c r="W23" s="61"/>
      <c r="X23" s="61"/>
      <c r="Y23" s="61"/>
      <c r="Z23" s="61"/>
      <c r="AA23" s="61"/>
      <c r="AB23" s="61"/>
    </row>
    <row r="24" spans="1:28" ht="15" customHeight="1" x14ac:dyDescent="0.3">
      <c r="A24" s="298" t="s">
        <v>6</v>
      </c>
      <c r="B24" s="6">
        <f>'Proposta Empresa'!B10</f>
        <v>0</v>
      </c>
      <c r="D24" s="353" t="s">
        <v>244</v>
      </c>
      <c r="E24" s="354"/>
      <c r="F24" s="294" t="s">
        <v>120</v>
      </c>
      <c r="G24" s="288">
        <v>0</v>
      </c>
      <c r="H24" s="288">
        <v>0</v>
      </c>
      <c r="I24" s="288">
        <v>0</v>
      </c>
      <c r="J24" s="288">
        <v>0</v>
      </c>
      <c r="K24" s="288">
        <v>0</v>
      </c>
      <c r="L24" s="288">
        <v>0</v>
      </c>
      <c r="M24" s="288">
        <v>0</v>
      </c>
      <c r="N24" s="288">
        <v>0</v>
      </c>
      <c r="O24" s="288">
        <v>0</v>
      </c>
      <c r="P24" s="288">
        <v>0</v>
      </c>
      <c r="Q24" s="288">
        <v>0</v>
      </c>
      <c r="R24" s="288">
        <v>0</v>
      </c>
    </row>
    <row r="25" spans="1:28" ht="15" customHeight="1" x14ac:dyDescent="0.3">
      <c r="A25" s="298" t="s">
        <v>7</v>
      </c>
      <c r="B25" s="6">
        <f>'Proposta Empresa'!B11</f>
        <v>0</v>
      </c>
      <c r="D25" s="355"/>
      <c r="E25" s="356"/>
      <c r="F25" s="295" t="s">
        <v>59</v>
      </c>
      <c r="G25" s="287">
        <f t="shared" ref="G25:Q25" si="5">G18*2*G24</f>
        <v>0</v>
      </c>
      <c r="H25" s="287">
        <f t="shared" si="5"/>
        <v>0</v>
      </c>
      <c r="I25" s="287">
        <f t="shared" si="5"/>
        <v>0</v>
      </c>
      <c r="J25" s="287">
        <f t="shared" si="5"/>
        <v>0</v>
      </c>
      <c r="K25" s="287">
        <f t="shared" si="5"/>
        <v>0</v>
      </c>
      <c r="L25" s="287">
        <f t="shared" si="5"/>
        <v>0</v>
      </c>
      <c r="M25" s="287">
        <f t="shared" si="5"/>
        <v>0</v>
      </c>
      <c r="N25" s="287">
        <f t="shared" si="5"/>
        <v>0</v>
      </c>
      <c r="O25" s="287">
        <f t="shared" si="5"/>
        <v>0</v>
      </c>
      <c r="P25" s="287">
        <f t="shared" si="5"/>
        <v>0</v>
      </c>
      <c r="Q25" s="287">
        <f t="shared" si="5"/>
        <v>0</v>
      </c>
      <c r="R25" s="287">
        <f>R18*2*R24</f>
        <v>0</v>
      </c>
    </row>
    <row r="26" spans="1:28" ht="15" customHeight="1" x14ac:dyDescent="0.3">
      <c r="A26" s="298" t="s">
        <v>8</v>
      </c>
      <c r="B26" s="6">
        <f>'Proposta Empresa'!B12</f>
        <v>0</v>
      </c>
      <c r="D26" s="353" t="s">
        <v>251</v>
      </c>
      <c r="E26" s="354"/>
      <c r="F26" s="294" t="s">
        <v>120</v>
      </c>
      <c r="G26" s="288">
        <v>0</v>
      </c>
      <c r="H26" s="288">
        <v>0</v>
      </c>
      <c r="I26" s="288">
        <v>0</v>
      </c>
      <c r="J26" s="288">
        <v>0</v>
      </c>
      <c r="K26" s="288">
        <v>0</v>
      </c>
      <c r="L26" s="288">
        <v>0</v>
      </c>
      <c r="M26" s="288">
        <v>0</v>
      </c>
      <c r="N26" s="288">
        <v>0</v>
      </c>
      <c r="O26" s="288">
        <v>0</v>
      </c>
      <c r="P26" s="288">
        <v>0</v>
      </c>
      <c r="Q26" s="288">
        <v>0</v>
      </c>
      <c r="R26" s="288">
        <v>0</v>
      </c>
    </row>
    <row r="27" spans="1:28" ht="15" customHeight="1" x14ac:dyDescent="0.3">
      <c r="A27" s="296" t="s">
        <v>9</v>
      </c>
      <c r="B27" s="297">
        <v>2.5000000000000001E-2</v>
      </c>
      <c r="D27" s="355"/>
      <c r="E27" s="356"/>
      <c r="F27" s="295" t="s">
        <v>59</v>
      </c>
      <c r="G27" s="287">
        <f t="shared" ref="G27:Q27" si="6">G18*G26</f>
        <v>0</v>
      </c>
      <c r="H27" s="287">
        <f t="shared" si="6"/>
        <v>0</v>
      </c>
      <c r="I27" s="287">
        <f t="shared" si="6"/>
        <v>0</v>
      </c>
      <c r="J27" s="287">
        <f t="shared" si="6"/>
        <v>0</v>
      </c>
      <c r="K27" s="287">
        <f t="shared" si="6"/>
        <v>0</v>
      </c>
      <c r="L27" s="287">
        <f t="shared" si="6"/>
        <v>0</v>
      </c>
      <c r="M27" s="287">
        <f t="shared" si="6"/>
        <v>0</v>
      </c>
      <c r="N27" s="287">
        <f t="shared" si="6"/>
        <v>0</v>
      </c>
      <c r="O27" s="287">
        <f t="shared" si="6"/>
        <v>0</v>
      </c>
      <c r="P27" s="287">
        <f t="shared" si="6"/>
        <v>0</v>
      </c>
      <c r="Q27" s="287">
        <f t="shared" si="6"/>
        <v>0</v>
      </c>
      <c r="R27" s="287">
        <f>R18*R26</f>
        <v>0</v>
      </c>
    </row>
    <row r="28" spans="1:28" ht="15" customHeight="1" x14ac:dyDescent="0.3">
      <c r="A28" s="296" t="s">
        <v>10</v>
      </c>
      <c r="B28" s="297">
        <v>0.08</v>
      </c>
      <c r="D28" s="361" t="s">
        <v>254</v>
      </c>
      <c r="E28" s="362"/>
      <c r="F28" s="294" t="s">
        <v>120</v>
      </c>
      <c r="G28" s="288">
        <v>0</v>
      </c>
      <c r="H28" s="288">
        <v>0</v>
      </c>
      <c r="I28" s="288">
        <v>0</v>
      </c>
      <c r="J28" s="288">
        <v>0</v>
      </c>
      <c r="K28" s="288">
        <v>0</v>
      </c>
      <c r="L28" s="288">
        <v>0</v>
      </c>
      <c r="M28" s="288">
        <v>0</v>
      </c>
      <c r="N28" s="288">
        <v>0</v>
      </c>
      <c r="O28" s="288">
        <v>0</v>
      </c>
      <c r="P28" s="288">
        <v>0</v>
      </c>
      <c r="Q28" s="288">
        <v>0</v>
      </c>
      <c r="R28" s="288">
        <v>0</v>
      </c>
    </row>
    <row r="29" spans="1:28" ht="15" customHeight="1" x14ac:dyDescent="0.3">
      <c r="A29" s="298" t="s">
        <v>11</v>
      </c>
      <c r="B29" s="6">
        <f>'Proposta Empresa'!B13</f>
        <v>0</v>
      </c>
      <c r="D29" s="365"/>
      <c r="E29" s="366"/>
      <c r="F29" s="295" t="s">
        <v>59</v>
      </c>
      <c r="G29" s="287">
        <f>G18*G28*(1+G19)</f>
        <v>0</v>
      </c>
      <c r="H29" s="287">
        <f t="shared" ref="H29:Q29" si="7">H18*H28*(1+H19)</f>
        <v>0</v>
      </c>
      <c r="I29" s="287">
        <f t="shared" si="7"/>
        <v>0</v>
      </c>
      <c r="J29" s="287">
        <f t="shared" si="7"/>
        <v>0</v>
      </c>
      <c r="K29" s="287">
        <f t="shared" si="7"/>
        <v>0</v>
      </c>
      <c r="L29" s="287">
        <f t="shared" si="7"/>
        <v>0</v>
      </c>
      <c r="M29" s="287">
        <f t="shared" si="7"/>
        <v>0</v>
      </c>
      <c r="N29" s="287">
        <f t="shared" si="7"/>
        <v>0</v>
      </c>
      <c r="O29" s="287">
        <f t="shared" si="7"/>
        <v>0</v>
      </c>
      <c r="P29" s="287">
        <f t="shared" si="7"/>
        <v>0</v>
      </c>
      <c r="Q29" s="287">
        <f t="shared" si="7"/>
        <v>0</v>
      </c>
      <c r="R29" s="287">
        <f>R18*R28*(1+R19)</f>
        <v>0</v>
      </c>
    </row>
    <row r="30" spans="1:28" ht="15" customHeight="1" x14ac:dyDescent="0.3">
      <c r="A30" s="298" t="s">
        <v>12</v>
      </c>
      <c r="B30" s="6">
        <f>'Proposta Empresa'!B14</f>
        <v>0</v>
      </c>
      <c r="D30" s="385" t="s">
        <v>255</v>
      </c>
      <c r="E30" s="393">
        <v>0.2</v>
      </c>
      <c r="F30" s="294" t="s">
        <v>120</v>
      </c>
      <c r="G30" s="288">
        <v>0</v>
      </c>
      <c r="H30" s="288">
        <v>0</v>
      </c>
      <c r="I30" s="288">
        <v>0</v>
      </c>
      <c r="J30" s="288">
        <v>0</v>
      </c>
      <c r="K30" s="288">
        <v>0</v>
      </c>
      <c r="L30" s="288">
        <v>0</v>
      </c>
      <c r="M30" s="288">
        <v>0</v>
      </c>
      <c r="N30" s="288">
        <v>0</v>
      </c>
      <c r="O30" s="288">
        <v>0</v>
      </c>
      <c r="P30" s="288">
        <v>0</v>
      </c>
      <c r="Q30" s="288">
        <v>0</v>
      </c>
      <c r="R30" s="288">
        <v>0</v>
      </c>
    </row>
    <row r="31" spans="1:28" ht="15" customHeight="1" x14ac:dyDescent="0.3">
      <c r="A31" s="61"/>
      <c r="B31" s="61"/>
      <c r="D31" s="386"/>
      <c r="E31" s="394"/>
      <c r="F31" s="295" t="s">
        <v>59</v>
      </c>
      <c r="G31" s="287">
        <f>G18*G30*$E30</f>
        <v>0</v>
      </c>
      <c r="H31" s="287">
        <f>H18*H30*$E30</f>
        <v>0</v>
      </c>
      <c r="I31" s="287">
        <f t="shared" ref="I31:Q31" si="8">I18*I30*$E30</f>
        <v>0</v>
      </c>
      <c r="J31" s="287">
        <f t="shared" si="8"/>
        <v>0</v>
      </c>
      <c r="K31" s="287">
        <f t="shared" si="8"/>
        <v>0</v>
      </c>
      <c r="L31" s="287">
        <f t="shared" si="8"/>
        <v>0</v>
      </c>
      <c r="M31" s="287">
        <f t="shared" si="8"/>
        <v>0</v>
      </c>
      <c r="N31" s="287">
        <f t="shared" si="8"/>
        <v>0</v>
      </c>
      <c r="O31" s="287">
        <f t="shared" si="8"/>
        <v>0</v>
      </c>
      <c r="P31" s="287">
        <f t="shared" si="8"/>
        <v>0</v>
      </c>
      <c r="Q31" s="287">
        <f t="shared" si="8"/>
        <v>0</v>
      </c>
      <c r="R31" s="287">
        <f>R18*R30*$E30</f>
        <v>0</v>
      </c>
    </row>
    <row r="32" spans="1:28" s="61" customFormat="1" ht="15" customHeight="1" x14ac:dyDescent="0.3">
      <c r="A32" s="282" t="s">
        <v>152</v>
      </c>
      <c r="B32" s="299"/>
      <c r="D32" s="385" t="s">
        <v>192</v>
      </c>
      <c r="E32" s="391">
        <v>4.5</v>
      </c>
      <c r="F32" s="294" t="s">
        <v>120</v>
      </c>
      <c r="G32" s="288">
        <v>88</v>
      </c>
      <c r="H32" s="288">
        <v>88</v>
      </c>
      <c r="I32" s="288">
        <v>88</v>
      </c>
      <c r="J32" s="288">
        <v>88</v>
      </c>
      <c r="K32" s="288">
        <v>88</v>
      </c>
      <c r="L32" s="288">
        <v>88</v>
      </c>
      <c r="M32" s="288">
        <v>88</v>
      </c>
      <c r="N32" s="288">
        <v>88</v>
      </c>
      <c r="O32" s="288">
        <v>88</v>
      </c>
      <c r="P32" s="288">
        <v>88</v>
      </c>
      <c r="Q32" s="288">
        <v>88</v>
      </c>
      <c r="R32" s="288">
        <v>88</v>
      </c>
    </row>
    <row r="33" spans="1:18" s="61" customFormat="1" ht="15" customHeight="1" x14ac:dyDescent="0.3">
      <c r="A33" s="24" t="str">
        <f>'Proposta Empresa'!A17</f>
        <v>PIS</v>
      </c>
      <c r="B33" s="6">
        <f>'Proposta Empresa'!B17</f>
        <v>0</v>
      </c>
      <c r="D33" s="386"/>
      <c r="E33" s="392"/>
      <c r="F33" s="295" t="s">
        <v>59</v>
      </c>
      <c r="G33" s="287">
        <f>$E32*G32</f>
        <v>396</v>
      </c>
      <c r="H33" s="287">
        <f t="shared" ref="H33:Q33" si="9">$E32*H32</f>
        <v>396</v>
      </c>
      <c r="I33" s="287">
        <f t="shared" si="9"/>
        <v>396</v>
      </c>
      <c r="J33" s="287">
        <f t="shared" si="9"/>
        <v>396</v>
      </c>
      <c r="K33" s="287">
        <f t="shared" si="9"/>
        <v>396</v>
      </c>
      <c r="L33" s="287">
        <f t="shared" si="9"/>
        <v>396</v>
      </c>
      <c r="M33" s="287">
        <f t="shared" si="9"/>
        <v>396</v>
      </c>
      <c r="N33" s="287">
        <f t="shared" si="9"/>
        <v>396</v>
      </c>
      <c r="O33" s="287">
        <f t="shared" si="9"/>
        <v>396</v>
      </c>
      <c r="P33" s="287">
        <f t="shared" si="9"/>
        <v>396</v>
      </c>
      <c r="Q33" s="287">
        <f t="shared" si="9"/>
        <v>396</v>
      </c>
      <c r="R33" s="287">
        <f>$E32*R32</f>
        <v>396</v>
      </c>
    </row>
    <row r="34" spans="1:18" s="61" customFormat="1" ht="15" customHeight="1" x14ac:dyDescent="0.3">
      <c r="A34" s="24" t="str">
        <f>'Proposta Empresa'!A18</f>
        <v>COFINS</v>
      </c>
      <c r="B34" s="6">
        <f>'Proposta Empresa'!B18</f>
        <v>0</v>
      </c>
      <c r="D34" s="379" t="s">
        <v>193</v>
      </c>
      <c r="E34" s="382">
        <v>0.2</v>
      </c>
      <c r="F34" s="294" t="s">
        <v>120</v>
      </c>
      <c r="G34" s="288">
        <v>22</v>
      </c>
      <c r="H34" s="288">
        <v>22</v>
      </c>
      <c r="I34" s="288">
        <v>22</v>
      </c>
      <c r="J34" s="288">
        <v>22</v>
      </c>
      <c r="K34" s="288">
        <v>22</v>
      </c>
      <c r="L34" s="288">
        <v>22</v>
      </c>
      <c r="M34" s="288">
        <v>0</v>
      </c>
      <c r="N34" s="288">
        <v>0</v>
      </c>
      <c r="O34" s="288">
        <v>0</v>
      </c>
      <c r="P34" s="288">
        <v>0</v>
      </c>
      <c r="Q34" s="288">
        <v>0</v>
      </c>
      <c r="R34" s="288">
        <v>0</v>
      </c>
    </row>
    <row r="35" spans="1:18" s="61" customFormat="1" ht="15" customHeight="1" x14ac:dyDescent="0.3">
      <c r="A35" s="24" t="str">
        <f>'Proposta Empresa'!A19</f>
        <v xml:space="preserve">ISS </v>
      </c>
      <c r="B35" s="6">
        <f>'Proposta Empresa'!B19</f>
        <v>0</v>
      </c>
      <c r="D35" s="380"/>
      <c r="E35" s="383"/>
      <c r="F35" s="294" t="s">
        <v>121</v>
      </c>
      <c r="G35" s="281">
        <v>21.63</v>
      </c>
      <c r="H35" s="281">
        <v>21.63</v>
      </c>
      <c r="I35" s="281">
        <v>21.63</v>
      </c>
      <c r="J35" s="281">
        <v>21.63</v>
      </c>
      <c r="K35" s="281">
        <v>21.63</v>
      </c>
      <c r="L35" s="281">
        <v>25.5</v>
      </c>
      <c r="M35" s="281">
        <v>0</v>
      </c>
      <c r="N35" s="281">
        <v>0</v>
      </c>
      <c r="O35" s="281">
        <v>0</v>
      </c>
      <c r="P35" s="281">
        <v>0</v>
      </c>
      <c r="Q35" s="281">
        <v>0</v>
      </c>
      <c r="R35" s="281">
        <v>0</v>
      </c>
    </row>
    <row r="36" spans="1:18" s="61" customFormat="1" ht="15" customHeight="1" x14ac:dyDescent="0.3">
      <c r="A36" s="24" t="str">
        <f>'Proposta Empresa'!A20</f>
        <v xml:space="preserve"> </v>
      </c>
      <c r="B36" s="6"/>
      <c r="D36" s="381"/>
      <c r="E36" s="384"/>
      <c r="F36" s="295" t="s">
        <v>59</v>
      </c>
      <c r="G36" s="287">
        <f t="shared" ref="G36:Q36" si="10">G34*G35</f>
        <v>475.85999999999996</v>
      </c>
      <c r="H36" s="287">
        <f t="shared" si="10"/>
        <v>475.85999999999996</v>
      </c>
      <c r="I36" s="287">
        <f t="shared" si="10"/>
        <v>475.85999999999996</v>
      </c>
      <c r="J36" s="287">
        <f t="shared" si="10"/>
        <v>475.85999999999996</v>
      </c>
      <c r="K36" s="287">
        <f t="shared" si="10"/>
        <v>475.85999999999996</v>
      </c>
      <c r="L36" s="287">
        <f t="shared" si="10"/>
        <v>561</v>
      </c>
      <c r="M36" s="287">
        <f t="shared" si="10"/>
        <v>0</v>
      </c>
      <c r="N36" s="287">
        <f t="shared" si="10"/>
        <v>0</v>
      </c>
      <c r="O36" s="287">
        <f t="shared" si="10"/>
        <v>0</v>
      </c>
      <c r="P36" s="287">
        <f t="shared" si="10"/>
        <v>0</v>
      </c>
      <c r="Q36" s="287">
        <f t="shared" si="10"/>
        <v>0</v>
      </c>
      <c r="R36" s="287">
        <f>R34*R35</f>
        <v>0</v>
      </c>
    </row>
    <row r="37" spans="1:18" s="61" customFormat="1" ht="15" customHeight="1" x14ac:dyDescent="0.3">
      <c r="A37" s="24" t="str">
        <f>'Proposta Empresa'!A21</f>
        <v xml:space="preserve"> </v>
      </c>
      <c r="B37" s="6"/>
      <c r="D37" s="370" t="s">
        <v>194</v>
      </c>
      <c r="E37" s="371"/>
      <c r="F37" s="295" t="s">
        <v>120</v>
      </c>
      <c r="G37" s="315">
        <v>2</v>
      </c>
      <c r="H37" s="315">
        <v>2</v>
      </c>
      <c r="I37" s="315">
        <v>2</v>
      </c>
      <c r="J37" s="315">
        <v>2</v>
      </c>
      <c r="K37" s="315">
        <v>2</v>
      </c>
      <c r="L37" s="315">
        <v>2</v>
      </c>
      <c r="M37" s="315">
        <v>2</v>
      </c>
      <c r="N37" s="315">
        <v>2</v>
      </c>
      <c r="O37" s="315">
        <v>2</v>
      </c>
      <c r="P37" s="315">
        <v>2</v>
      </c>
      <c r="Q37" s="315">
        <v>2</v>
      </c>
      <c r="R37" s="315">
        <v>2</v>
      </c>
    </row>
    <row r="38" spans="1:18" s="61" customFormat="1" ht="15" customHeight="1" x14ac:dyDescent="0.3">
      <c r="D38" s="372"/>
      <c r="E38" s="373"/>
      <c r="F38" s="295" t="s">
        <v>121</v>
      </c>
      <c r="G38" s="287">
        <f>'Proposta Empresa'!$F$29</f>
        <v>0</v>
      </c>
      <c r="H38" s="287">
        <f>'Proposta Empresa'!$F$29</f>
        <v>0</v>
      </c>
      <c r="I38" s="287">
        <f>'Proposta Empresa'!$F$29</f>
        <v>0</v>
      </c>
      <c r="J38" s="287">
        <f>'Proposta Empresa'!$F$29</f>
        <v>0</v>
      </c>
      <c r="K38" s="287">
        <f>'Proposta Empresa'!$F$29</f>
        <v>0</v>
      </c>
      <c r="L38" s="287">
        <f>'Proposta Empresa'!$F$29</f>
        <v>0</v>
      </c>
      <c r="M38" s="287">
        <f>'Proposta Empresa'!$F$29</f>
        <v>0</v>
      </c>
      <c r="N38" s="287">
        <f>'Proposta Empresa'!$F$29</f>
        <v>0</v>
      </c>
      <c r="O38" s="287">
        <f>'Proposta Empresa'!$F$29</f>
        <v>0</v>
      </c>
      <c r="P38" s="287">
        <f>'Proposta Empresa'!$F$29</f>
        <v>0</v>
      </c>
      <c r="Q38" s="287">
        <f>'Proposta Empresa'!$F$29</f>
        <v>0</v>
      </c>
      <c r="R38" s="287">
        <f>'Proposta Empresa'!$F$29</f>
        <v>0</v>
      </c>
    </row>
    <row r="39" spans="1:18" s="61" customFormat="1" ht="15" customHeight="1" x14ac:dyDescent="0.3">
      <c r="A39" s="282" t="s">
        <v>286</v>
      </c>
      <c r="D39" s="372"/>
      <c r="E39" s="373"/>
      <c r="F39" s="295" t="s">
        <v>122</v>
      </c>
      <c r="G39" s="287">
        <f>G38*G37</f>
        <v>0</v>
      </c>
      <c r="H39" s="287">
        <f t="shared" ref="H39:P39" si="11">H38*H37</f>
        <v>0</v>
      </c>
      <c r="I39" s="287">
        <f t="shared" si="11"/>
        <v>0</v>
      </c>
      <c r="J39" s="287">
        <f t="shared" si="11"/>
        <v>0</v>
      </c>
      <c r="K39" s="287">
        <f t="shared" si="11"/>
        <v>0</v>
      </c>
      <c r="L39" s="287">
        <f t="shared" si="11"/>
        <v>0</v>
      </c>
      <c r="M39" s="287">
        <f t="shared" si="11"/>
        <v>0</v>
      </c>
      <c r="N39" s="287">
        <f t="shared" si="11"/>
        <v>0</v>
      </c>
      <c r="O39" s="287">
        <f t="shared" si="11"/>
        <v>0</v>
      </c>
      <c r="P39" s="287">
        <f t="shared" si="11"/>
        <v>0</v>
      </c>
      <c r="Q39" s="287">
        <f>Q38*Q37</f>
        <v>0</v>
      </c>
      <c r="R39" s="287">
        <f>R38*R37</f>
        <v>0</v>
      </c>
    </row>
    <row r="40" spans="1:18" s="61" customFormat="1" ht="15" customHeight="1" x14ac:dyDescent="0.3">
      <c r="A40" s="298" t="s">
        <v>288</v>
      </c>
      <c r="B40" s="6">
        <f>'Proposta Empresa'!B25</f>
        <v>0</v>
      </c>
      <c r="D40" s="374"/>
      <c r="E40" s="375"/>
      <c r="F40" s="295" t="s">
        <v>59</v>
      </c>
      <c r="G40" s="287">
        <f>G39/$B$8</f>
        <v>0</v>
      </c>
      <c r="H40" s="287">
        <f>H39/$B$8</f>
        <v>0</v>
      </c>
      <c r="I40" s="287">
        <f t="shared" ref="I40:P40" si="12">I39/$B$8</f>
        <v>0</v>
      </c>
      <c r="J40" s="287">
        <f t="shared" si="12"/>
        <v>0</v>
      </c>
      <c r="K40" s="287">
        <f t="shared" si="12"/>
        <v>0</v>
      </c>
      <c r="L40" s="287">
        <f t="shared" si="12"/>
        <v>0</v>
      </c>
      <c r="M40" s="287">
        <f t="shared" si="12"/>
        <v>0</v>
      </c>
      <c r="N40" s="287">
        <f t="shared" si="12"/>
        <v>0</v>
      </c>
      <c r="O40" s="287">
        <f t="shared" si="12"/>
        <v>0</v>
      </c>
      <c r="P40" s="287">
        <f t="shared" si="12"/>
        <v>0</v>
      </c>
      <c r="Q40" s="287">
        <f>Q39/$B$8</f>
        <v>0</v>
      </c>
      <c r="R40" s="287">
        <f>R39/$B$8</f>
        <v>0</v>
      </c>
    </row>
    <row r="41" spans="1:18" s="61" customFormat="1" ht="15" customHeight="1" x14ac:dyDescent="0.3">
      <c r="D41" s="359" t="s">
        <v>319</v>
      </c>
      <c r="E41" s="391">
        <v>220</v>
      </c>
      <c r="F41" s="294" t="s">
        <v>120</v>
      </c>
      <c r="G41" s="288">
        <v>0</v>
      </c>
      <c r="H41" s="288">
        <v>0</v>
      </c>
      <c r="I41" s="288">
        <v>0</v>
      </c>
      <c r="J41" s="288">
        <v>0</v>
      </c>
      <c r="K41" s="288">
        <v>0</v>
      </c>
      <c r="L41" s="288">
        <v>0</v>
      </c>
      <c r="M41" s="288">
        <v>1</v>
      </c>
      <c r="N41" s="288">
        <v>1</v>
      </c>
      <c r="O41" s="288">
        <v>1</v>
      </c>
      <c r="P41" s="288">
        <v>1</v>
      </c>
      <c r="Q41" s="288">
        <v>0</v>
      </c>
      <c r="R41" s="288">
        <v>0</v>
      </c>
    </row>
    <row r="42" spans="1:18" s="61" customFormat="1" ht="15" customHeight="1" x14ac:dyDescent="0.3">
      <c r="A42" s="300" t="s">
        <v>232</v>
      </c>
      <c r="B42" s="301"/>
      <c r="D42" s="360"/>
      <c r="E42" s="392"/>
      <c r="F42" s="295" t="s">
        <v>59</v>
      </c>
      <c r="G42" s="281">
        <f>$E41*G41</f>
        <v>0</v>
      </c>
      <c r="H42" s="281">
        <f t="shared" ref="H42:Q42" si="13">$E41*H41</f>
        <v>0</v>
      </c>
      <c r="I42" s="281">
        <f t="shared" si="13"/>
        <v>0</v>
      </c>
      <c r="J42" s="281">
        <f t="shared" si="13"/>
        <v>0</v>
      </c>
      <c r="K42" s="281">
        <f t="shared" si="13"/>
        <v>0</v>
      </c>
      <c r="L42" s="281">
        <f t="shared" si="13"/>
        <v>0</v>
      </c>
      <c r="M42" s="281">
        <f t="shared" si="13"/>
        <v>220</v>
      </c>
      <c r="N42" s="281">
        <f t="shared" si="13"/>
        <v>220</v>
      </c>
      <c r="O42" s="281">
        <f t="shared" si="13"/>
        <v>220</v>
      </c>
      <c r="P42" s="281">
        <f t="shared" si="13"/>
        <v>220</v>
      </c>
      <c r="Q42" s="281">
        <f t="shared" si="13"/>
        <v>0</v>
      </c>
      <c r="R42" s="281">
        <f>$E41*R41</f>
        <v>0</v>
      </c>
    </row>
    <row r="43" spans="1:18" s="61" customFormat="1" ht="15" customHeight="1" x14ac:dyDescent="0.3">
      <c r="D43" s="337" t="str">
        <f>'Proposta Empresa'!E16</f>
        <v>Outros custos ou benefícios da CCT</v>
      </c>
      <c r="E43" s="351">
        <f>'Proposta Empresa'!F10</f>
        <v>0</v>
      </c>
      <c r="F43" s="294" t="s">
        <v>120</v>
      </c>
      <c r="G43" s="302">
        <f>'Proposta Empresa'!H10</f>
        <v>0</v>
      </c>
      <c r="H43" s="302">
        <f>'Proposta Empresa'!I10</f>
        <v>0</v>
      </c>
      <c r="I43" s="302">
        <f>'Proposta Empresa'!J10</f>
        <v>0</v>
      </c>
      <c r="J43" s="302">
        <f>'Proposta Empresa'!K10</f>
        <v>0</v>
      </c>
      <c r="K43" s="302">
        <f>'Proposta Empresa'!L10</f>
        <v>0</v>
      </c>
      <c r="L43" s="302">
        <f>'Proposta Empresa'!M10</f>
        <v>0</v>
      </c>
      <c r="M43" s="302">
        <f>'Proposta Empresa'!N10</f>
        <v>0</v>
      </c>
      <c r="N43" s="302">
        <f>'Proposta Empresa'!O10</f>
        <v>0</v>
      </c>
      <c r="O43" s="302">
        <f>'Proposta Empresa'!P10</f>
        <v>0</v>
      </c>
      <c r="P43" s="302">
        <f>'Proposta Empresa'!Q10</f>
        <v>0</v>
      </c>
      <c r="Q43" s="302">
        <f>'Proposta Empresa'!R10</f>
        <v>0</v>
      </c>
      <c r="R43" s="302">
        <f>'Proposta Empresa'!S10</f>
        <v>0</v>
      </c>
    </row>
    <row r="44" spans="1:18" s="61" customFormat="1" ht="15" customHeight="1" x14ac:dyDescent="0.3">
      <c r="A44" s="220" t="s">
        <v>198</v>
      </c>
      <c r="B44" s="221">
        <f>SUM(G14:R14)</f>
        <v>16</v>
      </c>
      <c r="D44" s="338"/>
      <c r="E44" s="352"/>
      <c r="F44" s="295" t="s">
        <v>59</v>
      </c>
      <c r="G44" s="324">
        <f>'Proposta Empresa'!H11</f>
        <v>0</v>
      </c>
      <c r="H44" s="324">
        <f>'Proposta Empresa'!I11</f>
        <v>0</v>
      </c>
      <c r="I44" s="324">
        <f>'Proposta Empresa'!J11</f>
        <v>0</v>
      </c>
      <c r="J44" s="324">
        <f>'Proposta Empresa'!K11</f>
        <v>0</v>
      </c>
      <c r="K44" s="324">
        <f>'Proposta Empresa'!L11</f>
        <v>0</v>
      </c>
      <c r="L44" s="324">
        <f>'Proposta Empresa'!M11</f>
        <v>0</v>
      </c>
      <c r="M44" s="324">
        <f>'Proposta Empresa'!N11</f>
        <v>0</v>
      </c>
      <c r="N44" s="324">
        <f>'Proposta Empresa'!O11</f>
        <v>0</v>
      </c>
      <c r="O44" s="324">
        <f>'Proposta Empresa'!P11</f>
        <v>0</v>
      </c>
      <c r="P44" s="324">
        <f>'Proposta Empresa'!Q11</f>
        <v>0</v>
      </c>
      <c r="Q44" s="324">
        <f>'Proposta Empresa'!R11</f>
        <v>0</v>
      </c>
      <c r="R44" s="324">
        <f>'Proposta Empresa'!S11</f>
        <v>0</v>
      </c>
    </row>
    <row r="45" spans="1:18" s="61" customFormat="1" ht="15" customHeight="1" x14ac:dyDescent="0.3">
      <c r="A45" s="220" t="s">
        <v>228</v>
      </c>
      <c r="B45" s="222">
        <f>SUM(G61:R61)</f>
        <v>50687.079966518839</v>
      </c>
      <c r="D45" s="337" t="str">
        <f>'Proposta Empresa'!E18</f>
        <v>Outros custos ou benefícios da CCT</v>
      </c>
      <c r="E45" s="351">
        <f>'Proposta Empresa'!F12</f>
        <v>0</v>
      </c>
      <c r="F45" s="294" t="s">
        <v>120</v>
      </c>
      <c r="G45" s="302">
        <f>'Proposta Empresa'!H12</f>
        <v>0</v>
      </c>
      <c r="H45" s="302">
        <f>'Proposta Empresa'!I12</f>
        <v>0</v>
      </c>
      <c r="I45" s="302">
        <f>'Proposta Empresa'!J12</f>
        <v>0</v>
      </c>
      <c r="J45" s="302">
        <f>'Proposta Empresa'!K12</f>
        <v>0</v>
      </c>
      <c r="K45" s="302">
        <f>'Proposta Empresa'!L12</f>
        <v>0</v>
      </c>
      <c r="L45" s="302">
        <f>'Proposta Empresa'!M12</f>
        <v>0</v>
      </c>
      <c r="M45" s="302">
        <f>'Proposta Empresa'!N12</f>
        <v>0</v>
      </c>
      <c r="N45" s="302">
        <f>'Proposta Empresa'!O12</f>
        <v>0</v>
      </c>
      <c r="O45" s="302">
        <f>'Proposta Empresa'!P12</f>
        <v>0</v>
      </c>
      <c r="P45" s="302">
        <f>'Proposta Empresa'!Q12</f>
        <v>0</v>
      </c>
      <c r="Q45" s="302">
        <f>'Proposta Empresa'!R12</f>
        <v>0</v>
      </c>
      <c r="R45" s="302">
        <f>'Proposta Empresa'!S12</f>
        <v>0</v>
      </c>
    </row>
    <row r="46" spans="1:18" s="61" customFormat="1" ht="15" customHeight="1" x14ac:dyDescent="0.3">
      <c r="A46" s="220"/>
      <c r="B46" s="223"/>
      <c r="D46" s="338"/>
      <c r="E46" s="352"/>
      <c r="F46" s="295" t="s">
        <v>59</v>
      </c>
      <c r="G46" s="324">
        <f>'Proposta Empresa'!H13</f>
        <v>0</v>
      </c>
      <c r="H46" s="324">
        <f>'Proposta Empresa'!I13</f>
        <v>0</v>
      </c>
      <c r="I46" s="324">
        <f>'Proposta Empresa'!J13</f>
        <v>0</v>
      </c>
      <c r="J46" s="324">
        <f>'Proposta Empresa'!K13</f>
        <v>0</v>
      </c>
      <c r="K46" s="324">
        <f>'Proposta Empresa'!L13</f>
        <v>0</v>
      </c>
      <c r="L46" s="324">
        <f>'Proposta Empresa'!M13</f>
        <v>0</v>
      </c>
      <c r="M46" s="324">
        <f>'Proposta Empresa'!N13</f>
        <v>0</v>
      </c>
      <c r="N46" s="324">
        <f>'Proposta Empresa'!O13</f>
        <v>0</v>
      </c>
      <c r="O46" s="324">
        <f>'Proposta Empresa'!P13</f>
        <v>0</v>
      </c>
      <c r="P46" s="324">
        <f>'Proposta Empresa'!Q13</f>
        <v>0</v>
      </c>
      <c r="Q46" s="324">
        <f>'Proposta Empresa'!R13</f>
        <v>0</v>
      </c>
      <c r="R46" s="324">
        <f>'Proposta Empresa'!S13</f>
        <v>0</v>
      </c>
    </row>
    <row r="47" spans="1:18" s="61" customFormat="1" ht="15" customHeight="1" x14ac:dyDescent="0.3">
      <c r="A47" s="220" t="s">
        <v>229</v>
      </c>
      <c r="B47" s="223">
        <f>B45</f>
        <v>50687.079966518839</v>
      </c>
      <c r="D47" s="337" t="str">
        <f>'Proposta Empresa'!E20</f>
        <v>Outros custos ou benefícios da CCT</v>
      </c>
      <c r="E47" s="351">
        <f>'Proposta Empresa'!F14</f>
        <v>0</v>
      </c>
      <c r="F47" s="294" t="s">
        <v>120</v>
      </c>
      <c r="G47" s="302">
        <f>'Proposta Empresa'!H14</f>
        <v>0</v>
      </c>
      <c r="H47" s="302">
        <f>'Proposta Empresa'!I14</f>
        <v>0</v>
      </c>
      <c r="I47" s="302">
        <f>'Proposta Empresa'!J14</f>
        <v>0</v>
      </c>
      <c r="J47" s="302">
        <f>'Proposta Empresa'!K14</f>
        <v>0</v>
      </c>
      <c r="K47" s="302">
        <f>'Proposta Empresa'!L14</f>
        <v>0</v>
      </c>
      <c r="L47" s="302">
        <f>'Proposta Empresa'!M14</f>
        <v>0</v>
      </c>
      <c r="M47" s="302">
        <f>'Proposta Empresa'!N14</f>
        <v>0</v>
      </c>
      <c r="N47" s="302">
        <f>'Proposta Empresa'!O14</f>
        <v>0</v>
      </c>
      <c r="O47" s="302">
        <f>'Proposta Empresa'!P14</f>
        <v>0</v>
      </c>
      <c r="P47" s="302">
        <f>'Proposta Empresa'!Q14</f>
        <v>0</v>
      </c>
      <c r="Q47" s="302">
        <f>'Proposta Empresa'!R14</f>
        <v>0</v>
      </c>
      <c r="R47" s="302">
        <f>'Proposta Empresa'!S14</f>
        <v>0</v>
      </c>
    </row>
    <row r="48" spans="1:18" s="61" customFormat="1" ht="15" customHeight="1" x14ac:dyDescent="0.3">
      <c r="A48" s="220" t="s">
        <v>230</v>
      </c>
      <c r="B48" s="222">
        <f>B47*B8</f>
        <v>608244.95959822601</v>
      </c>
      <c r="D48" s="338"/>
      <c r="E48" s="352"/>
      <c r="F48" s="295" t="s">
        <v>59</v>
      </c>
      <c r="G48" s="324">
        <f>'Proposta Empresa'!H15</f>
        <v>0</v>
      </c>
      <c r="H48" s="324">
        <f>'Proposta Empresa'!I15</f>
        <v>0</v>
      </c>
      <c r="I48" s="324">
        <f>'Proposta Empresa'!J15</f>
        <v>0</v>
      </c>
      <c r="J48" s="324">
        <f>'Proposta Empresa'!K15</f>
        <v>0</v>
      </c>
      <c r="K48" s="324">
        <f>'Proposta Empresa'!L15</f>
        <v>0</v>
      </c>
      <c r="L48" s="324">
        <f>'Proposta Empresa'!M15</f>
        <v>0</v>
      </c>
      <c r="M48" s="324">
        <f>'Proposta Empresa'!N15</f>
        <v>0</v>
      </c>
      <c r="N48" s="324">
        <f>'Proposta Empresa'!O15</f>
        <v>0</v>
      </c>
      <c r="O48" s="324">
        <f>'Proposta Empresa'!P15</f>
        <v>0</v>
      </c>
      <c r="P48" s="324">
        <f>'Proposta Empresa'!Q15</f>
        <v>0</v>
      </c>
      <c r="Q48" s="324">
        <f>'Proposta Empresa'!R15</f>
        <v>0</v>
      </c>
      <c r="R48" s="324">
        <f>'Proposta Empresa'!S15</f>
        <v>0</v>
      </c>
    </row>
    <row r="49" spans="1:18" s="61" customFormat="1" ht="25.5" customHeight="1" x14ac:dyDescent="0.3">
      <c r="A49" s="220"/>
      <c r="B49" s="222"/>
      <c r="D49" s="337" t="str">
        <f>'Proposta Empresa'!E22</f>
        <v>Outros custos ou benefícios da CCT</v>
      </c>
      <c r="E49" s="351">
        <f>'Proposta Empresa'!F16</f>
        <v>0</v>
      </c>
      <c r="F49" s="294" t="s">
        <v>120</v>
      </c>
      <c r="G49" s="302">
        <f>'Proposta Empresa'!H16</f>
        <v>0</v>
      </c>
      <c r="H49" s="302">
        <f>'Proposta Empresa'!I16</f>
        <v>0</v>
      </c>
      <c r="I49" s="302">
        <f>'Proposta Empresa'!J16</f>
        <v>0</v>
      </c>
      <c r="J49" s="302">
        <f>'Proposta Empresa'!K16</f>
        <v>0</v>
      </c>
      <c r="K49" s="302">
        <f>'Proposta Empresa'!L16</f>
        <v>0</v>
      </c>
      <c r="L49" s="302">
        <f>'Proposta Empresa'!M16</f>
        <v>0</v>
      </c>
      <c r="M49" s="302">
        <f>'Proposta Empresa'!N16</f>
        <v>0</v>
      </c>
      <c r="N49" s="302">
        <f>'Proposta Empresa'!O16</f>
        <v>0</v>
      </c>
      <c r="O49" s="302">
        <f>'Proposta Empresa'!P16</f>
        <v>0</v>
      </c>
      <c r="P49" s="302">
        <f>'Proposta Empresa'!Q16</f>
        <v>0</v>
      </c>
      <c r="Q49" s="302">
        <f>'Proposta Empresa'!R16</f>
        <v>0</v>
      </c>
      <c r="R49" s="302">
        <f>'Proposta Empresa'!S16</f>
        <v>0</v>
      </c>
    </row>
    <row r="50" spans="1:18" s="61" customFormat="1" ht="15.85" x14ac:dyDescent="0.3">
      <c r="A50" s="220"/>
      <c r="B50" s="222"/>
      <c r="D50" s="338"/>
      <c r="E50" s="352"/>
      <c r="F50" s="295" t="s">
        <v>59</v>
      </c>
      <c r="G50" s="324">
        <f>'Proposta Empresa'!H17</f>
        <v>0</v>
      </c>
      <c r="H50" s="324">
        <f>'Proposta Empresa'!I17</f>
        <v>0</v>
      </c>
      <c r="I50" s="324">
        <f>'Proposta Empresa'!J17</f>
        <v>0</v>
      </c>
      <c r="J50" s="324">
        <f>'Proposta Empresa'!K17</f>
        <v>0</v>
      </c>
      <c r="K50" s="324">
        <f>'Proposta Empresa'!L17</f>
        <v>0</v>
      </c>
      <c r="L50" s="324">
        <f>'Proposta Empresa'!M17</f>
        <v>0</v>
      </c>
      <c r="M50" s="324">
        <f>'Proposta Empresa'!N17</f>
        <v>0</v>
      </c>
      <c r="N50" s="324">
        <f>'Proposta Empresa'!O17</f>
        <v>0</v>
      </c>
      <c r="O50" s="324">
        <f>'Proposta Empresa'!P17</f>
        <v>0</v>
      </c>
      <c r="P50" s="324">
        <f>'Proposta Empresa'!Q17</f>
        <v>0</v>
      </c>
      <c r="Q50" s="324">
        <f>'Proposta Empresa'!R17</f>
        <v>0</v>
      </c>
      <c r="R50" s="324">
        <f>'Proposta Empresa'!S17</f>
        <v>0</v>
      </c>
    </row>
    <row r="51" spans="1:18" s="61" customFormat="1" ht="25.5" customHeight="1" x14ac:dyDescent="0.3">
      <c r="A51" s="220"/>
      <c r="B51" s="222"/>
      <c r="D51" s="337" t="str">
        <f>'Proposta Empresa'!E24</f>
        <v>Outros custos ou benefícios da CCT</v>
      </c>
      <c r="E51" s="351">
        <f>'Proposta Empresa'!F18</f>
        <v>0</v>
      </c>
      <c r="F51" s="294" t="s">
        <v>120</v>
      </c>
      <c r="G51" s="302">
        <f>'Proposta Empresa'!H18</f>
        <v>0</v>
      </c>
      <c r="H51" s="302">
        <f>'Proposta Empresa'!I18</f>
        <v>0</v>
      </c>
      <c r="I51" s="302">
        <f>'Proposta Empresa'!J18</f>
        <v>0</v>
      </c>
      <c r="J51" s="302">
        <f>'Proposta Empresa'!K18</f>
        <v>0</v>
      </c>
      <c r="K51" s="302">
        <f>'Proposta Empresa'!L18</f>
        <v>0</v>
      </c>
      <c r="L51" s="302">
        <f>'Proposta Empresa'!M18</f>
        <v>0</v>
      </c>
      <c r="M51" s="302">
        <f>'Proposta Empresa'!N18</f>
        <v>0</v>
      </c>
      <c r="N51" s="302">
        <f>'Proposta Empresa'!O18</f>
        <v>0</v>
      </c>
      <c r="O51" s="302">
        <f>'Proposta Empresa'!P18</f>
        <v>0</v>
      </c>
      <c r="P51" s="302">
        <f>'Proposta Empresa'!Q18</f>
        <v>0</v>
      </c>
      <c r="Q51" s="302">
        <f>'Proposta Empresa'!R18</f>
        <v>0</v>
      </c>
      <c r="R51" s="302">
        <f>'Proposta Empresa'!S18</f>
        <v>0</v>
      </c>
    </row>
    <row r="52" spans="1:18" s="61" customFormat="1" ht="15.85" x14ac:dyDescent="0.3">
      <c r="A52" s="220"/>
      <c r="B52" s="222"/>
      <c r="D52" s="338"/>
      <c r="E52" s="352"/>
      <c r="F52" s="295" t="s">
        <v>59</v>
      </c>
      <c r="G52" s="324">
        <f>'Proposta Empresa'!H19</f>
        <v>0</v>
      </c>
      <c r="H52" s="324">
        <f>'Proposta Empresa'!I19</f>
        <v>0</v>
      </c>
      <c r="I52" s="324">
        <f>'Proposta Empresa'!J19</f>
        <v>0</v>
      </c>
      <c r="J52" s="324">
        <f>'Proposta Empresa'!K19</f>
        <v>0</v>
      </c>
      <c r="K52" s="324">
        <f>'Proposta Empresa'!L19</f>
        <v>0</v>
      </c>
      <c r="L52" s="324">
        <f>'Proposta Empresa'!M19</f>
        <v>0</v>
      </c>
      <c r="M52" s="324">
        <f>'Proposta Empresa'!N19</f>
        <v>0</v>
      </c>
      <c r="N52" s="324">
        <f>'Proposta Empresa'!O19</f>
        <v>0</v>
      </c>
      <c r="O52" s="324">
        <f>'Proposta Empresa'!P19</f>
        <v>0</v>
      </c>
      <c r="P52" s="324">
        <f>'Proposta Empresa'!Q19</f>
        <v>0</v>
      </c>
      <c r="Q52" s="324">
        <f>'Proposta Empresa'!R19</f>
        <v>0</v>
      </c>
      <c r="R52" s="324">
        <f>'Proposta Empresa'!S19</f>
        <v>0</v>
      </c>
    </row>
    <row r="53" spans="1:18" s="61" customFormat="1" ht="15" customHeight="1" x14ac:dyDescent="0.3">
      <c r="A53" s="220"/>
      <c r="B53" s="223"/>
      <c r="D53" s="337" t="str">
        <f>'Proposta Empresa'!E10</f>
        <v>Outros custos ou benefícios da CCT</v>
      </c>
      <c r="E53" s="351">
        <f>'Proposta Empresa'!F20</f>
        <v>0</v>
      </c>
      <c r="F53" s="294" t="s">
        <v>120</v>
      </c>
      <c r="G53" s="302">
        <f>'Proposta Empresa'!H20</f>
        <v>0</v>
      </c>
      <c r="H53" s="302">
        <f>'Proposta Empresa'!I20</f>
        <v>0</v>
      </c>
      <c r="I53" s="302">
        <f>'Proposta Empresa'!J20</f>
        <v>0</v>
      </c>
      <c r="J53" s="302">
        <f>'Proposta Empresa'!K20</f>
        <v>0</v>
      </c>
      <c r="K53" s="302">
        <f>'Proposta Empresa'!L20</f>
        <v>0</v>
      </c>
      <c r="L53" s="302">
        <f>'Proposta Empresa'!M20</f>
        <v>0</v>
      </c>
      <c r="M53" s="302">
        <f>'Proposta Empresa'!N20</f>
        <v>0</v>
      </c>
      <c r="N53" s="302">
        <f>'Proposta Empresa'!O20</f>
        <v>0</v>
      </c>
      <c r="O53" s="302">
        <f>'Proposta Empresa'!P20</f>
        <v>0</v>
      </c>
      <c r="P53" s="302">
        <f>'Proposta Empresa'!Q20</f>
        <v>0</v>
      </c>
      <c r="Q53" s="302">
        <f>'Proposta Empresa'!R20</f>
        <v>0</v>
      </c>
      <c r="R53" s="302">
        <f>'Proposta Empresa'!S20</f>
        <v>0</v>
      </c>
    </row>
    <row r="54" spans="1:18" s="61" customFormat="1" ht="15" customHeight="1" x14ac:dyDescent="0.3">
      <c r="A54" s="220"/>
      <c r="B54" s="223"/>
      <c r="D54" s="338"/>
      <c r="E54" s="352"/>
      <c r="F54" s="295" t="s">
        <v>59</v>
      </c>
      <c r="G54" s="324">
        <f>'Proposta Empresa'!H21</f>
        <v>0</v>
      </c>
      <c r="H54" s="324">
        <f>'Proposta Empresa'!I21</f>
        <v>0</v>
      </c>
      <c r="I54" s="324">
        <f>'Proposta Empresa'!J21</f>
        <v>0</v>
      </c>
      <c r="J54" s="324">
        <f>'Proposta Empresa'!K21</f>
        <v>0</v>
      </c>
      <c r="K54" s="324">
        <f>'Proposta Empresa'!L21</f>
        <v>0</v>
      </c>
      <c r="L54" s="324">
        <f>'Proposta Empresa'!M21</f>
        <v>0</v>
      </c>
      <c r="M54" s="324">
        <f>'Proposta Empresa'!N21</f>
        <v>0</v>
      </c>
      <c r="N54" s="324">
        <f>'Proposta Empresa'!O21</f>
        <v>0</v>
      </c>
      <c r="O54" s="324">
        <f>'Proposta Empresa'!P21</f>
        <v>0</v>
      </c>
      <c r="P54" s="324">
        <f>'Proposta Empresa'!Q21</f>
        <v>0</v>
      </c>
      <c r="Q54" s="324">
        <f>'Proposta Empresa'!R21</f>
        <v>0</v>
      </c>
      <c r="R54" s="324">
        <f>'Proposta Empresa'!S21</f>
        <v>0</v>
      </c>
    </row>
    <row r="55" spans="1:18" s="61" customFormat="1" ht="15" customHeight="1" x14ac:dyDescent="0.3">
      <c r="A55" s="220"/>
      <c r="B55" s="223"/>
      <c r="D55" s="337" t="str">
        <f>'Proposta Empresa'!E12</f>
        <v>Outros custos ou benefícios da CCT</v>
      </c>
      <c r="E55" s="351">
        <f>'Proposta Empresa'!F22</f>
        <v>0</v>
      </c>
      <c r="F55" s="294" t="s">
        <v>120</v>
      </c>
      <c r="G55" s="302">
        <f>'Proposta Empresa'!H22</f>
        <v>0</v>
      </c>
      <c r="H55" s="302">
        <f>'Proposta Empresa'!I22</f>
        <v>0</v>
      </c>
      <c r="I55" s="302">
        <f>'Proposta Empresa'!J22</f>
        <v>0</v>
      </c>
      <c r="J55" s="302">
        <f>'Proposta Empresa'!K22</f>
        <v>0</v>
      </c>
      <c r="K55" s="302">
        <f>'Proposta Empresa'!L22</f>
        <v>0</v>
      </c>
      <c r="L55" s="302">
        <f>'Proposta Empresa'!M22</f>
        <v>0</v>
      </c>
      <c r="M55" s="302">
        <f>'Proposta Empresa'!N22</f>
        <v>0</v>
      </c>
      <c r="N55" s="302">
        <f>'Proposta Empresa'!O22</f>
        <v>0</v>
      </c>
      <c r="O55" s="302">
        <f>'Proposta Empresa'!P22</f>
        <v>0</v>
      </c>
      <c r="P55" s="302">
        <f>'Proposta Empresa'!Q22</f>
        <v>0</v>
      </c>
      <c r="Q55" s="302">
        <f>'Proposta Empresa'!R22</f>
        <v>0</v>
      </c>
      <c r="R55" s="302">
        <f>'Proposta Empresa'!S22</f>
        <v>0</v>
      </c>
    </row>
    <row r="56" spans="1:18" s="61" customFormat="1" ht="15" customHeight="1" x14ac:dyDescent="0.3">
      <c r="A56" s="220"/>
      <c r="B56" s="223"/>
      <c r="D56" s="338"/>
      <c r="E56" s="352"/>
      <c r="F56" s="295" t="s">
        <v>59</v>
      </c>
      <c r="G56" s="324">
        <f>'Proposta Empresa'!H23</f>
        <v>0</v>
      </c>
      <c r="H56" s="324">
        <f>'Proposta Empresa'!I23</f>
        <v>0</v>
      </c>
      <c r="I56" s="324">
        <f>'Proposta Empresa'!J23</f>
        <v>0</v>
      </c>
      <c r="J56" s="324">
        <f>'Proposta Empresa'!K23</f>
        <v>0</v>
      </c>
      <c r="K56" s="324">
        <f>'Proposta Empresa'!L23</f>
        <v>0</v>
      </c>
      <c r="L56" s="324">
        <f>'Proposta Empresa'!M23</f>
        <v>0</v>
      </c>
      <c r="M56" s="324">
        <f>'Proposta Empresa'!N23</f>
        <v>0</v>
      </c>
      <c r="N56" s="324">
        <f>'Proposta Empresa'!O23</f>
        <v>0</v>
      </c>
      <c r="O56" s="324">
        <f>'Proposta Empresa'!P23</f>
        <v>0</v>
      </c>
      <c r="P56" s="324">
        <f>'Proposta Empresa'!Q23</f>
        <v>0</v>
      </c>
      <c r="Q56" s="324">
        <f>'Proposta Empresa'!R23</f>
        <v>0</v>
      </c>
      <c r="R56" s="324">
        <f>'Proposta Empresa'!S23</f>
        <v>0</v>
      </c>
    </row>
    <row r="57" spans="1:18" s="61" customFormat="1" ht="15" customHeight="1" x14ac:dyDescent="0.3">
      <c r="A57" s="220"/>
      <c r="B57" s="223"/>
      <c r="D57" s="337" t="str">
        <f>'Proposta Empresa'!E14</f>
        <v>Outros custos ou benefícios da CCT</v>
      </c>
      <c r="E57" s="351">
        <f>'Proposta Empresa'!F24</f>
        <v>0</v>
      </c>
      <c r="F57" s="294" t="s">
        <v>120</v>
      </c>
      <c r="G57" s="302">
        <f>'Proposta Empresa'!H24</f>
        <v>0</v>
      </c>
      <c r="H57" s="302">
        <f>'Proposta Empresa'!I24</f>
        <v>0</v>
      </c>
      <c r="I57" s="302">
        <f>'Proposta Empresa'!J24</f>
        <v>0</v>
      </c>
      <c r="J57" s="302">
        <f>'Proposta Empresa'!K24</f>
        <v>0</v>
      </c>
      <c r="K57" s="302">
        <f>'Proposta Empresa'!L24</f>
        <v>0</v>
      </c>
      <c r="L57" s="302">
        <f>'Proposta Empresa'!M24</f>
        <v>0</v>
      </c>
      <c r="M57" s="302">
        <f>'Proposta Empresa'!N24</f>
        <v>0</v>
      </c>
      <c r="N57" s="302">
        <f>'Proposta Empresa'!O24</f>
        <v>0</v>
      </c>
      <c r="O57" s="302">
        <f>'Proposta Empresa'!P24</f>
        <v>0</v>
      </c>
      <c r="P57" s="302">
        <f>'Proposta Empresa'!Q24</f>
        <v>0</v>
      </c>
      <c r="Q57" s="302">
        <f>'Proposta Empresa'!R24</f>
        <v>0</v>
      </c>
      <c r="R57" s="302">
        <f>'Proposta Empresa'!S24</f>
        <v>0</v>
      </c>
    </row>
    <row r="58" spans="1:18" s="61" customFormat="1" ht="15" customHeight="1" x14ac:dyDescent="0.3">
      <c r="A58" s="220"/>
      <c r="B58" s="223"/>
      <c r="D58" s="338"/>
      <c r="E58" s="352"/>
      <c r="F58" s="295" t="s">
        <v>59</v>
      </c>
      <c r="G58" s="324">
        <f>'Proposta Empresa'!H25</f>
        <v>0</v>
      </c>
      <c r="H58" s="324">
        <f>'Proposta Empresa'!I25</f>
        <v>0</v>
      </c>
      <c r="I58" s="324">
        <f>'Proposta Empresa'!J25</f>
        <v>0</v>
      </c>
      <c r="J58" s="324">
        <f>'Proposta Empresa'!K25</f>
        <v>0</v>
      </c>
      <c r="K58" s="324">
        <f>'Proposta Empresa'!L25</f>
        <v>0</v>
      </c>
      <c r="L58" s="324">
        <f>'Proposta Empresa'!M25</f>
        <v>0</v>
      </c>
      <c r="M58" s="324">
        <f>'Proposta Empresa'!N25</f>
        <v>0</v>
      </c>
      <c r="N58" s="324">
        <f>'Proposta Empresa'!O25</f>
        <v>0</v>
      </c>
      <c r="O58" s="324">
        <f>'Proposta Empresa'!P25</f>
        <v>0</v>
      </c>
      <c r="P58" s="324">
        <f>'Proposta Empresa'!Q25</f>
        <v>0</v>
      </c>
      <c r="Q58" s="324">
        <f>'Proposta Empresa'!R25</f>
        <v>0</v>
      </c>
      <c r="R58" s="324">
        <f>'Proposta Empresa'!S25</f>
        <v>0</v>
      </c>
    </row>
    <row r="59" spans="1:18" s="61" customFormat="1" ht="15" customHeight="1" x14ac:dyDescent="0.3">
      <c r="D59" s="358" t="s">
        <v>298</v>
      </c>
      <c r="E59" s="358"/>
      <c r="F59" s="358"/>
      <c r="G59" s="303">
        <f>Encarregado!$F$68</f>
        <v>0</v>
      </c>
      <c r="H59" s="303">
        <f>Copeira!$F$68</f>
        <v>0</v>
      </c>
      <c r="I59" s="303">
        <f>Recepcionista!$F$68</f>
        <v>0</v>
      </c>
      <c r="J59" s="303">
        <f>ASG!$F$68</f>
        <v>0</v>
      </c>
      <c r="K59" s="303">
        <f>Jardineiro!$F$68</f>
        <v>0</v>
      </c>
      <c r="L59" s="303">
        <f>'Téc. Refrigeração'!$F$68</f>
        <v>0</v>
      </c>
      <c r="M59" s="303">
        <f>'Meio Oficial'!$F$68</f>
        <v>0</v>
      </c>
      <c r="N59" s="303">
        <f>Bombeiro!$F$68</f>
        <v>0</v>
      </c>
      <c r="O59" s="303">
        <f>Pedreiro!$F$68</f>
        <v>0</v>
      </c>
      <c r="P59" s="303">
        <f>Eletricista!$F$68</f>
        <v>0</v>
      </c>
      <c r="Q59" s="303">
        <f>'Operador de Telemarketing 150'!$F$68</f>
        <v>0</v>
      </c>
      <c r="R59" s="303">
        <f>'Operador de Telemarketing 125'!F68</f>
        <v>0</v>
      </c>
    </row>
    <row r="60" spans="1:18" s="61" customFormat="1" ht="15" customHeight="1" x14ac:dyDescent="0.3">
      <c r="D60" s="358" t="s">
        <v>126</v>
      </c>
      <c r="E60" s="358"/>
      <c r="F60" s="358"/>
      <c r="G60" s="303">
        <f>Encarregado!$F$83</f>
        <v>3626.1702997477337</v>
      </c>
      <c r="H60" s="303">
        <f>Copeira!$F$83</f>
        <v>2684.3531723882666</v>
      </c>
      <c r="I60" s="303">
        <f>Recepcionista!$F$83</f>
        <v>4051.5013053883995</v>
      </c>
      <c r="J60" s="303">
        <f>ASG!$F$83</f>
        <v>2684.3531723882666</v>
      </c>
      <c r="K60" s="303">
        <f>Jardineiro!$F$83</f>
        <v>3432.8513093618667</v>
      </c>
      <c r="L60" s="303">
        <f>'Téc. Refrigeração'!$F$83</f>
        <v>4456.7930596595997</v>
      </c>
      <c r="M60" s="303">
        <f>'Meio Oficial'!$F$83</f>
        <v>2733.7258989626662</v>
      </c>
      <c r="N60" s="303">
        <f>Bombeiro!$F$83</f>
        <v>3433.8699326800001</v>
      </c>
      <c r="O60" s="303">
        <f>Pedreiro!$F$83</f>
        <v>3433.8699326800001</v>
      </c>
      <c r="P60" s="303">
        <f>Eletricista!$F$83</f>
        <v>3433.8699326800001</v>
      </c>
      <c r="Q60" s="303">
        <f>'Operador de Telemarketing 150'!$F$83</f>
        <v>2769.5808258090001</v>
      </c>
      <c r="R60" s="303">
        <f>'Operador de Telemarketing 125'!$F$83</f>
        <v>2373.9840215075001</v>
      </c>
    </row>
    <row r="61" spans="1:18" s="61" customFormat="1" ht="15" customHeight="1" x14ac:dyDescent="0.3">
      <c r="D61" s="358" t="s">
        <v>37</v>
      </c>
      <c r="E61" s="358"/>
      <c r="F61" s="358"/>
      <c r="G61" s="303">
        <f>Encarregado!$F$87</f>
        <v>3626.1702997477337</v>
      </c>
      <c r="H61" s="303">
        <f>Copeira!$F$87</f>
        <v>2684.3531723882666</v>
      </c>
      <c r="I61" s="303">
        <f>Recepcionista!$F$87</f>
        <v>4051.5013053883995</v>
      </c>
      <c r="J61" s="303">
        <f>ASG!$F$87</f>
        <v>8053.0595171648001</v>
      </c>
      <c r="K61" s="303">
        <f>Jardineiro!$F$87</f>
        <v>3432.8513093618667</v>
      </c>
      <c r="L61" s="303">
        <f>'Téc. Refrigeração'!$F$87</f>
        <v>4456.7930596595997</v>
      </c>
      <c r="M61" s="303">
        <f>'Meio Oficial'!$F$87</f>
        <v>2733.7258989626662</v>
      </c>
      <c r="N61" s="303">
        <f>Bombeiro!$F$87</f>
        <v>3433.8699326800001</v>
      </c>
      <c r="O61" s="303">
        <f>Pedreiro!$F$87</f>
        <v>3433.8699326800001</v>
      </c>
      <c r="P61" s="303">
        <f>Eletricista!$F$87</f>
        <v>6867.7398653600003</v>
      </c>
      <c r="Q61" s="303">
        <f>'Operador de Telemarketing 150'!$F$87</f>
        <v>5539.1616516180002</v>
      </c>
      <c r="R61" s="303">
        <f>'Operador de Telemarketing 125'!$F$87</f>
        <v>2373.9840215075001</v>
      </c>
    </row>
    <row r="62" spans="1:18" s="61" customFormat="1" ht="15" customHeight="1" x14ac:dyDescent="0.3">
      <c r="F62" s="304"/>
      <c r="G62" s="305"/>
      <c r="H62" s="306"/>
      <c r="I62" s="306"/>
      <c r="J62" s="306"/>
      <c r="K62" s="306"/>
      <c r="L62" s="307"/>
      <c r="M62" s="307"/>
      <c r="N62" s="307"/>
      <c r="O62" s="307"/>
      <c r="P62" s="307"/>
      <c r="Q62" s="307"/>
    </row>
    <row r="63" spans="1:18" s="61" customFormat="1" ht="15" customHeight="1" x14ac:dyDescent="0.3"/>
    <row r="64" spans="1:18" s="61" customFormat="1" ht="15" customHeight="1" x14ac:dyDescent="0.3">
      <c r="G64" s="326"/>
    </row>
    <row r="65" spans="1:17" s="61" customFormat="1" ht="15" customHeight="1" x14ac:dyDescent="0.3"/>
    <row r="66" spans="1:17" s="61" customFormat="1" ht="15" customHeight="1" x14ac:dyDescent="0.3"/>
    <row r="67" spans="1:17" s="61" customFormat="1" ht="15" customHeight="1" x14ac:dyDescent="0.3"/>
    <row r="68" spans="1:17" s="61" customFormat="1" ht="15" customHeight="1" x14ac:dyDescent="0.3"/>
    <row r="69" spans="1:17" s="61" customFormat="1" ht="15" customHeight="1" x14ac:dyDescent="0.3"/>
    <row r="70" spans="1:17" s="61" customFormat="1" ht="19.5" customHeight="1" x14ac:dyDescent="0.3">
      <c r="A70" s="1"/>
      <c r="B70" s="1"/>
    </row>
    <row r="71" spans="1:17" s="61" customFormat="1" ht="19.5" customHeight="1" x14ac:dyDescent="0.3">
      <c r="A71" s="215"/>
      <c r="B71" s="215"/>
    </row>
    <row r="72" spans="1:17" s="61" customFormat="1" ht="19.5" customHeight="1" x14ac:dyDescent="0.3">
      <c r="A72" s="215"/>
      <c r="B72" s="215"/>
    </row>
    <row r="73" spans="1:17" s="61" customFormat="1" ht="19.5" customHeight="1" x14ac:dyDescent="0.3"/>
    <row r="74" spans="1:17" s="61" customFormat="1" ht="19.5" customHeight="1" x14ac:dyDescent="0.3">
      <c r="A74" s="1"/>
      <c r="B74" s="1"/>
      <c r="D74" s="215"/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15"/>
      <c r="P74" s="215"/>
      <c r="Q74" s="215"/>
    </row>
    <row r="75" spans="1:17" s="215" customFormat="1" ht="15" customHeight="1" x14ac:dyDescent="0.3">
      <c r="A75" s="1"/>
      <c r="B75" s="1"/>
    </row>
    <row r="76" spans="1:17" s="215" customFormat="1" ht="15" customHeight="1" x14ac:dyDescent="0.3">
      <c r="A76" s="1"/>
      <c r="B76" s="1"/>
    </row>
    <row r="77" spans="1:17" s="215" customFormat="1" ht="15" customHeight="1" x14ac:dyDescent="0.3">
      <c r="A77" s="1"/>
      <c r="B77" s="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</row>
    <row r="78" spans="1:17" s="61" customFormat="1" ht="15" customHeight="1" x14ac:dyDescent="0.3">
      <c r="A78" s="1"/>
      <c r="B78" s="1"/>
      <c r="D78" s="1"/>
      <c r="E78" s="1"/>
      <c r="F78" s="1"/>
      <c r="G78" s="1"/>
      <c r="H78" s="1"/>
      <c r="I78" s="308"/>
      <c r="J78" s="1"/>
      <c r="K78" s="1"/>
      <c r="L78" s="1"/>
      <c r="M78" s="1"/>
      <c r="N78" s="1"/>
      <c r="O78" s="1"/>
      <c r="P78" s="1"/>
      <c r="Q78" s="1"/>
    </row>
    <row r="82" spans="9:17" ht="15" customHeight="1" x14ac:dyDescent="0.3">
      <c r="N82" s="261"/>
      <c r="O82" s="261"/>
      <c r="P82" s="261"/>
      <c r="Q82" s="261"/>
    </row>
    <row r="83" spans="9:17" ht="15" customHeight="1" x14ac:dyDescent="0.3">
      <c r="I83" s="1"/>
    </row>
    <row r="84" spans="9:17" ht="15" customHeight="1" x14ac:dyDescent="0.3">
      <c r="I84" s="1"/>
    </row>
    <row r="85" spans="9:17" ht="15" customHeight="1" x14ac:dyDescent="0.3">
      <c r="I85" s="1"/>
    </row>
    <row r="86" spans="9:17" ht="15" customHeight="1" x14ac:dyDescent="0.3">
      <c r="I86" s="1"/>
    </row>
    <row r="87" spans="9:17" ht="15" customHeight="1" x14ac:dyDescent="0.3">
      <c r="I87" s="1"/>
    </row>
    <row r="88" spans="9:17" ht="15" customHeight="1" x14ac:dyDescent="0.3">
      <c r="I88" s="1"/>
    </row>
    <row r="89" spans="9:17" ht="15" customHeight="1" x14ac:dyDescent="0.3">
      <c r="I89" s="1"/>
    </row>
    <row r="90" spans="9:17" ht="15" customHeight="1" x14ac:dyDescent="0.3">
      <c r="I90" s="1"/>
    </row>
    <row r="91" spans="9:17" ht="15" customHeight="1" x14ac:dyDescent="0.3">
      <c r="I91" s="1"/>
    </row>
    <row r="92" spans="9:17" ht="15" customHeight="1" x14ac:dyDescent="0.3">
      <c r="I92" s="61"/>
      <c r="J92" s="61"/>
      <c r="K92" s="61"/>
      <c r="L92" s="61"/>
    </row>
    <row r="93" spans="9:17" ht="15" customHeight="1" x14ac:dyDescent="0.3">
      <c r="I93" s="1"/>
    </row>
    <row r="94" spans="9:17" ht="15" customHeight="1" x14ac:dyDescent="0.3">
      <c r="I94" s="1"/>
    </row>
    <row r="95" spans="9:17" ht="15" customHeight="1" x14ac:dyDescent="0.3">
      <c r="I95" s="1"/>
    </row>
    <row r="96" spans="9:17" ht="15" customHeight="1" x14ac:dyDescent="0.3">
      <c r="I96" s="1"/>
    </row>
    <row r="97" spans="9:9" ht="15" customHeight="1" x14ac:dyDescent="0.3">
      <c r="I97" s="1"/>
    </row>
    <row r="98" spans="9:9" ht="15" customHeight="1" x14ac:dyDescent="0.3">
      <c r="I98" s="1"/>
    </row>
  </sheetData>
  <sheetProtection algorithmName="SHA-512" hashValue="ukcrdYkV6FPVTTZFaIFI+O99X5auLkc+8ZGBx9vINAc6t1z6hAbvQfaEu1C9QKYxsVRMaMJ7liep+Jwh0ygrtg==" saltValue="1zifdlA8qOfhihlEM97SIA==" spinCount="100000" sheet="1" objects="1" scenarios="1" selectLockedCells="1" selectUnlockedCells="1"/>
  <mergeCells count="46">
    <mergeCell ref="D16:F16"/>
    <mergeCell ref="D34:D36"/>
    <mergeCell ref="E34:E36"/>
    <mergeCell ref="E47:E48"/>
    <mergeCell ref="D61:F61"/>
    <mergeCell ref="D18:F18"/>
    <mergeCell ref="E45:E46"/>
    <mergeCell ref="D60:F60"/>
    <mergeCell ref="E43:E44"/>
    <mergeCell ref="D30:D31"/>
    <mergeCell ref="D57:D58"/>
    <mergeCell ref="E57:E58"/>
    <mergeCell ref="D22:E23"/>
    <mergeCell ref="D47:D48"/>
    <mergeCell ref="E32:E33"/>
    <mergeCell ref="D32:D33"/>
    <mergeCell ref="D10:F10"/>
    <mergeCell ref="D13:F13"/>
    <mergeCell ref="D14:F14"/>
    <mergeCell ref="D11:F12"/>
    <mergeCell ref="D15:F15"/>
    <mergeCell ref="A5:B6"/>
    <mergeCell ref="D59:F59"/>
    <mergeCell ref="D41:D42"/>
    <mergeCell ref="D43:D44"/>
    <mergeCell ref="D45:D46"/>
    <mergeCell ref="D5:F6"/>
    <mergeCell ref="D19:E21"/>
    <mergeCell ref="D28:E29"/>
    <mergeCell ref="D9:F9"/>
    <mergeCell ref="D7:F7"/>
    <mergeCell ref="D53:D54"/>
    <mergeCell ref="E53:E54"/>
    <mergeCell ref="D55:D56"/>
    <mergeCell ref="D37:E40"/>
    <mergeCell ref="D8:F8"/>
    <mergeCell ref="D17:F17"/>
    <mergeCell ref="E55:E56"/>
    <mergeCell ref="D24:E25"/>
    <mergeCell ref="D26:E27"/>
    <mergeCell ref="E51:E52"/>
    <mergeCell ref="D49:D50"/>
    <mergeCell ref="E49:E50"/>
    <mergeCell ref="E30:E31"/>
    <mergeCell ref="E41:E42"/>
    <mergeCell ref="D51:D52"/>
  </mergeCells>
  <pageMargins left="0.39370078740157483" right="0.39370078740157483" top="0.39370078740157483" bottom="0.39370078740157483" header="0.31496062992125984" footer="0.31496062992125984"/>
  <pageSetup paperSize="9" scale="62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3"/>
  <sheetViews>
    <sheetView workbookViewId="0"/>
  </sheetViews>
  <sheetFormatPr defaultRowHeight="14.2" x14ac:dyDescent="0.3"/>
  <cols>
    <col min="1" max="1" width="24.69921875" style="171" customWidth="1"/>
    <col min="2" max="2" width="36.3984375" style="171" customWidth="1"/>
    <col min="3" max="3" width="45.8984375" customWidth="1"/>
    <col min="4" max="4" width="7.296875" style="171" customWidth="1"/>
    <col min="5" max="5" width="28" customWidth="1"/>
  </cols>
  <sheetData>
    <row r="1" spans="1:4" x14ac:dyDescent="0.3">
      <c r="A1" s="170" t="s">
        <v>185</v>
      </c>
    </row>
    <row r="3" spans="1:4" x14ac:dyDescent="0.3">
      <c r="A3" s="404" t="s">
        <v>183</v>
      </c>
      <c r="B3" s="405"/>
      <c r="C3" s="405"/>
      <c r="D3" s="406"/>
    </row>
    <row r="4" spans="1:4" x14ac:dyDescent="0.3">
      <c r="A4" s="396" t="s">
        <v>253</v>
      </c>
      <c r="B4" s="407" t="s">
        <v>167</v>
      </c>
      <c r="C4" s="172" t="s">
        <v>168</v>
      </c>
      <c r="D4" s="173">
        <v>10</v>
      </c>
    </row>
    <row r="5" spans="1:4" x14ac:dyDescent="0.3">
      <c r="A5" s="397"/>
      <c r="B5" s="407"/>
      <c r="C5" s="172" t="s">
        <v>169</v>
      </c>
      <c r="D5" s="173">
        <v>50</v>
      </c>
    </row>
    <row r="6" spans="1:4" x14ac:dyDescent="0.3">
      <c r="A6" s="397"/>
      <c r="B6" s="407"/>
      <c r="C6" s="172" t="s">
        <v>170</v>
      </c>
      <c r="D6" s="173">
        <v>44</v>
      </c>
    </row>
    <row r="7" spans="1:4" x14ac:dyDescent="0.3">
      <c r="A7" s="397"/>
      <c r="B7" s="407"/>
      <c r="C7" s="172" t="s">
        <v>171</v>
      </c>
      <c r="D7" s="173">
        <f>D5-D6</f>
        <v>6</v>
      </c>
    </row>
    <row r="8" spans="1:4" x14ac:dyDescent="0.3">
      <c r="A8" s="397"/>
      <c r="B8" s="407"/>
      <c r="C8" s="172" t="s">
        <v>172</v>
      </c>
      <c r="D8" s="173">
        <v>52</v>
      </c>
    </row>
    <row r="9" spans="1:4" x14ac:dyDescent="0.3">
      <c r="A9" s="397"/>
      <c r="B9" s="407"/>
      <c r="C9" s="172" t="s">
        <v>173</v>
      </c>
      <c r="D9" s="173">
        <f>D7*D8</f>
        <v>312</v>
      </c>
    </row>
    <row r="10" spans="1:4" x14ac:dyDescent="0.3">
      <c r="A10" s="398"/>
      <c r="B10" s="407"/>
      <c r="C10" s="172" t="s">
        <v>174</v>
      </c>
      <c r="D10" s="174">
        <f>D9/12</f>
        <v>26</v>
      </c>
    </row>
    <row r="11" spans="1:4" x14ac:dyDescent="0.3">
      <c r="A11" s="395" t="s">
        <v>31</v>
      </c>
      <c r="B11" s="396" t="s">
        <v>256</v>
      </c>
      <c r="C11" s="176" t="s">
        <v>234</v>
      </c>
      <c r="D11" s="177">
        <v>1</v>
      </c>
    </row>
    <row r="12" spans="1:4" x14ac:dyDescent="0.3">
      <c r="A12" s="395"/>
      <c r="B12" s="397"/>
      <c r="C12" s="176" t="s">
        <v>176</v>
      </c>
      <c r="D12" s="177">
        <v>22</v>
      </c>
    </row>
    <row r="13" spans="1:4" x14ac:dyDescent="0.3">
      <c r="A13" s="395"/>
      <c r="B13" s="398"/>
      <c r="C13" s="176" t="s">
        <v>180</v>
      </c>
      <c r="D13" s="174">
        <f>D11*D12</f>
        <v>22</v>
      </c>
    </row>
    <row r="14" spans="1:4" x14ac:dyDescent="0.3">
      <c r="A14" s="395" t="s">
        <v>123</v>
      </c>
      <c r="B14" s="396" t="s">
        <v>245</v>
      </c>
      <c r="C14" s="176" t="s">
        <v>234</v>
      </c>
      <c r="D14" s="177">
        <v>2</v>
      </c>
    </row>
    <row r="15" spans="1:4" x14ac:dyDescent="0.3">
      <c r="A15" s="395"/>
      <c r="B15" s="397"/>
      <c r="C15" s="176" t="s">
        <v>176</v>
      </c>
      <c r="D15" s="177">
        <v>4</v>
      </c>
    </row>
    <row r="16" spans="1:4" x14ac:dyDescent="0.3">
      <c r="A16" s="395"/>
      <c r="B16" s="398"/>
      <c r="C16" s="176" t="s">
        <v>180</v>
      </c>
      <c r="D16" s="174">
        <f>D14*D15</f>
        <v>8</v>
      </c>
    </row>
    <row r="17" spans="1:4" s="268" customFormat="1" ht="40.5" customHeight="1" x14ac:dyDescent="0.3">
      <c r="A17" s="396" t="s">
        <v>250</v>
      </c>
      <c r="B17" s="396" t="s">
        <v>303</v>
      </c>
      <c r="C17" s="267" t="s">
        <v>175</v>
      </c>
      <c r="D17" s="262">
        <v>1</v>
      </c>
    </row>
    <row r="18" spans="1:4" s="268" customFormat="1" ht="40.5" customHeight="1" x14ac:dyDescent="0.3">
      <c r="A18" s="397"/>
      <c r="B18" s="397"/>
      <c r="C18" s="267" t="s">
        <v>176</v>
      </c>
      <c r="D18" s="262">
        <v>16</v>
      </c>
    </row>
    <row r="19" spans="1:4" s="268" customFormat="1" ht="40.5" customHeight="1" x14ac:dyDescent="0.3">
      <c r="A19" s="398"/>
      <c r="B19" s="398"/>
      <c r="C19" s="267" t="s">
        <v>177</v>
      </c>
      <c r="D19" s="269">
        <f>D17*D18</f>
        <v>16</v>
      </c>
    </row>
    <row r="20" spans="1:4" x14ac:dyDescent="0.3">
      <c r="A20" s="399" t="s">
        <v>252</v>
      </c>
      <c r="B20" s="401" t="s">
        <v>261</v>
      </c>
      <c r="C20" s="176" t="s">
        <v>257</v>
      </c>
      <c r="D20" s="177">
        <v>2</v>
      </c>
    </row>
    <row r="21" spans="1:4" x14ac:dyDescent="0.3">
      <c r="A21" s="400"/>
      <c r="B21" s="402"/>
      <c r="C21" s="176" t="s">
        <v>182</v>
      </c>
      <c r="D21" s="177">
        <v>12</v>
      </c>
    </row>
    <row r="22" spans="1:4" x14ac:dyDescent="0.3">
      <c r="A22" s="400"/>
      <c r="B22" s="403"/>
      <c r="C22" s="172" t="s">
        <v>184</v>
      </c>
      <c r="D22" s="175">
        <f>D20*D21</f>
        <v>24</v>
      </c>
    </row>
    <row r="23" spans="1:4" x14ac:dyDescent="0.3">
      <c r="A23" s="396" t="s">
        <v>241</v>
      </c>
      <c r="B23" s="396" t="s">
        <v>178</v>
      </c>
      <c r="C23" s="176" t="s">
        <v>179</v>
      </c>
      <c r="D23" s="177">
        <v>1</v>
      </c>
    </row>
    <row r="24" spans="1:4" x14ac:dyDescent="0.3">
      <c r="A24" s="397"/>
      <c r="B24" s="397"/>
      <c r="C24" s="176" t="s">
        <v>176</v>
      </c>
      <c r="D24" s="177">
        <v>16</v>
      </c>
    </row>
    <row r="25" spans="1:4" x14ac:dyDescent="0.3">
      <c r="A25" s="398"/>
      <c r="B25" s="398"/>
      <c r="C25" s="176" t="s">
        <v>180</v>
      </c>
      <c r="D25" s="178">
        <f>D23*D24</f>
        <v>16</v>
      </c>
    </row>
    <row r="26" spans="1:4" x14ac:dyDescent="0.3">
      <c r="A26" s="395" t="s">
        <v>29</v>
      </c>
      <c r="B26" s="396" t="s">
        <v>295</v>
      </c>
      <c r="C26" s="176" t="s">
        <v>181</v>
      </c>
      <c r="D26" s="177">
        <v>8</v>
      </c>
    </row>
    <row r="27" spans="1:4" x14ac:dyDescent="0.3">
      <c r="A27" s="395"/>
      <c r="B27" s="397"/>
      <c r="C27" s="176" t="s">
        <v>176</v>
      </c>
      <c r="D27" s="177">
        <v>16</v>
      </c>
    </row>
    <row r="28" spans="1:4" x14ac:dyDescent="0.3">
      <c r="A28" s="395"/>
      <c r="B28" s="398"/>
      <c r="C28" s="176" t="s">
        <v>180</v>
      </c>
      <c r="D28" s="174">
        <f>D26*D27</f>
        <v>128</v>
      </c>
    </row>
    <row r="33" spans="1:1" x14ac:dyDescent="0.3">
      <c r="A33" s="239"/>
    </row>
  </sheetData>
  <sheetProtection algorithmName="SHA-512" hashValue="ci1fXe8GpbKX9XQ1wZITzFy7p1gNihVP6W19mCY4O2kSQaVbyUovCSxLpILvSeeOI2OFsrGv/YvLVQUf1/Hytg==" saltValue="e6KSowcW4H1PVTxHTpmaeQ==" spinCount="100000" sheet="1" objects="1" scenarios="1" selectLockedCells="1" selectUnlockedCells="1"/>
  <mergeCells count="15">
    <mergeCell ref="A11:A13"/>
    <mergeCell ref="B11:B13"/>
    <mergeCell ref="B23:B25"/>
    <mergeCell ref="A3:D3"/>
    <mergeCell ref="A4:A10"/>
    <mergeCell ref="B4:B10"/>
    <mergeCell ref="A17:A19"/>
    <mergeCell ref="B17:B19"/>
    <mergeCell ref="A26:A28"/>
    <mergeCell ref="B26:B28"/>
    <mergeCell ref="A23:A25"/>
    <mergeCell ref="A14:A16"/>
    <mergeCell ref="B14:B16"/>
    <mergeCell ref="A20:A22"/>
    <mergeCell ref="B20:B22"/>
  </mergeCells>
  <pageMargins left="0.51181102362204722" right="0.51181102362204722" top="0.78740157480314965" bottom="0.78740157480314965" header="0.31496062992125984" footer="0.31496062992125984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X64"/>
  <sheetViews>
    <sheetView showGridLines="0" zoomScale="70" zoomScaleNormal="70" workbookViewId="0">
      <selection activeCell="B1" sqref="B1:C1"/>
    </sheetView>
  </sheetViews>
  <sheetFormatPr defaultColWidth="9.09765625" defaultRowHeight="27" customHeight="1" x14ac:dyDescent="0.3"/>
  <cols>
    <col min="1" max="1" width="1.09765625" style="1" customWidth="1"/>
    <col min="2" max="2" width="24.3984375" style="1" customWidth="1"/>
    <col min="3" max="3" width="56" style="123" customWidth="1"/>
    <col min="4" max="4" width="27.296875" style="134" customWidth="1"/>
    <col min="5" max="5" width="3.69921875" style="110" customWidth="1"/>
    <col min="6" max="6" width="27.296875" style="134" customWidth="1"/>
    <col min="7" max="7" width="3.69921875" style="110" customWidth="1"/>
    <col min="8" max="8" width="27.296875" style="134" customWidth="1"/>
    <col min="9" max="9" width="3.69921875" style="110" customWidth="1"/>
    <col min="10" max="10" width="27.296875" style="134" customWidth="1"/>
    <col min="11" max="11" width="3.69921875" style="110" customWidth="1"/>
    <col min="12" max="12" width="10.296875" style="55" customWidth="1"/>
    <col min="13" max="13" width="36.3984375" style="135" customWidth="1"/>
    <col min="14" max="14" width="3.69921875" style="123" customWidth="1"/>
    <col min="15" max="24" width="9.09765625" style="107"/>
    <col min="25" max="16384" width="9.09765625" style="1"/>
  </cols>
  <sheetData>
    <row r="1" spans="2:24" s="113" customFormat="1" ht="27" customHeight="1" x14ac:dyDescent="0.3">
      <c r="B1" s="408" t="s">
        <v>109</v>
      </c>
      <c r="C1" s="408"/>
      <c r="D1" s="109"/>
      <c r="E1" s="110"/>
      <c r="F1" s="109"/>
      <c r="G1" s="110"/>
      <c r="H1" s="109"/>
      <c r="I1" s="110"/>
      <c r="J1" s="109"/>
      <c r="K1" s="110"/>
      <c r="L1" s="54"/>
      <c r="M1" s="111"/>
      <c r="N1" s="112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r="3" spans="2:24" s="118" customFormat="1" ht="27" customHeight="1" x14ac:dyDescent="0.3">
      <c r="B3" s="114" t="s">
        <v>110</v>
      </c>
      <c r="C3" s="115"/>
      <c r="D3" s="410" t="s">
        <v>108</v>
      </c>
      <c r="E3" s="410"/>
      <c r="F3" s="410"/>
      <c r="G3" s="410"/>
      <c r="H3" s="410"/>
      <c r="I3" s="410"/>
      <c r="J3" s="410"/>
      <c r="K3" s="410"/>
      <c r="L3" s="410"/>
      <c r="M3" s="116" t="s">
        <v>107</v>
      </c>
      <c r="N3" s="11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r="4" spans="2:24" ht="27" customHeight="1" x14ac:dyDescent="0.3">
      <c r="B4" s="82" t="s">
        <v>131</v>
      </c>
      <c r="C4" s="411" t="s">
        <v>138</v>
      </c>
      <c r="D4" s="90" t="s">
        <v>69</v>
      </c>
      <c r="E4" s="119" t="s">
        <v>67</v>
      </c>
      <c r="F4" s="90" t="s">
        <v>70</v>
      </c>
      <c r="G4" s="120" t="s">
        <v>68</v>
      </c>
      <c r="H4" s="90" t="s">
        <v>71</v>
      </c>
      <c r="I4" s="120"/>
      <c r="J4" s="90"/>
      <c r="K4" s="121"/>
      <c r="L4" s="60"/>
      <c r="M4" s="122"/>
    </row>
    <row r="5" spans="2:24" ht="27" customHeight="1" x14ac:dyDescent="0.3">
      <c r="B5" s="83"/>
      <c r="C5" s="411"/>
      <c r="D5" s="124" t="s">
        <v>72</v>
      </c>
      <c r="E5" s="125"/>
      <c r="F5" s="124" t="s">
        <v>130</v>
      </c>
      <c r="G5" s="126"/>
      <c r="H5" s="124" t="s">
        <v>73</v>
      </c>
      <c r="I5" s="126"/>
      <c r="J5" s="124"/>
      <c r="K5" s="126"/>
      <c r="L5" s="57"/>
      <c r="M5" s="127"/>
    </row>
    <row r="6" spans="2:24" ht="27" customHeight="1" x14ac:dyDescent="0.3">
      <c r="B6" s="82" t="s">
        <v>132</v>
      </c>
      <c r="C6" s="411" t="s">
        <v>137</v>
      </c>
      <c r="D6" s="90" t="s">
        <v>102</v>
      </c>
      <c r="E6" s="119" t="s">
        <v>67</v>
      </c>
      <c r="F6" s="90" t="s">
        <v>133</v>
      </c>
      <c r="G6" s="120"/>
      <c r="H6" s="90"/>
      <c r="I6" s="120"/>
      <c r="J6" s="90"/>
      <c r="K6" s="121"/>
      <c r="L6" s="60"/>
      <c r="M6" s="246"/>
    </row>
    <row r="7" spans="2:24" ht="27" customHeight="1" x14ac:dyDescent="0.3">
      <c r="B7" s="83"/>
      <c r="C7" s="411"/>
      <c r="D7" s="124" t="s">
        <v>91</v>
      </c>
      <c r="E7" s="125"/>
      <c r="F7" s="124"/>
      <c r="G7" s="126"/>
      <c r="H7" s="124"/>
      <c r="I7" s="126"/>
      <c r="J7" s="124"/>
      <c r="K7" s="126"/>
      <c r="L7" s="57"/>
      <c r="M7" s="247"/>
    </row>
    <row r="8" spans="2:24" ht="27" customHeight="1" x14ac:dyDescent="0.3">
      <c r="B8" s="128" t="s">
        <v>31</v>
      </c>
      <c r="C8" s="411" t="s">
        <v>243</v>
      </c>
      <c r="D8" s="90" t="s">
        <v>98</v>
      </c>
      <c r="E8" s="120" t="s">
        <v>68</v>
      </c>
      <c r="F8" s="90" t="s">
        <v>158</v>
      </c>
      <c r="G8" s="120" t="s">
        <v>68</v>
      </c>
      <c r="H8" s="90" t="s">
        <v>248</v>
      </c>
      <c r="I8" s="120"/>
      <c r="J8" s="90"/>
      <c r="K8" s="120"/>
      <c r="L8" s="253"/>
      <c r="M8" s="246" t="s">
        <v>262</v>
      </c>
    </row>
    <row r="9" spans="2:24" ht="27" customHeight="1" x14ac:dyDescent="0.3">
      <c r="B9" s="129"/>
      <c r="C9" s="411"/>
      <c r="D9" s="130"/>
      <c r="E9" s="126"/>
      <c r="F9" s="124" t="s">
        <v>91</v>
      </c>
      <c r="G9" s="126"/>
      <c r="H9" s="124" t="s">
        <v>246</v>
      </c>
      <c r="I9" s="126"/>
      <c r="J9" s="124"/>
      <c r="K9" s="126"/>
      <c r="L9" s="254"/>
      <c r="M9" s="247" t="s">
        <v>51</v>
      </c>
    </row>
    <row r="10" spans="2:24" ht="27" customHeight="1" x14ac:dyDescent="0.3">
      <c r="B10" s="128" t="s">
        <v>250</v>
      </c>
      <c r="C10" s="411" t="s">
        <v>302</v>
      </c>
      <c r="D10" s="263"/>
      <c r="E10" s="120"/>
      <c r="F10" s="263"/>
      <c r="G10" s="120"/>
      <c r="H10" s="263"/>
      <c r="I10" s="120"/>
      <c r="J10" s="263"/>
      <c r="K10" s="120"/>
      <c r="L10" s="253"/>
      <c r="M10" s="265"/>
    </row>
    <row r="11" spans="2:24" ht="27" customHeight="1" x14ac:dyDescent="0.3">
      <c r="B11" s="129"/>
      <c r="C11" s="411"/>
      <c r="D11" s="130"/>
      <c r="E11" s="126"/>
      <c r="F11" s="264"/>
      <c r="G11" s="126"/>
      <c r="H11" s="264"/>
      <c r="I11" s="126"/>
      <c r="J11" s="264"/>
      <c r="K11" s="126"/>
      <c r="L11" s="254"/>
      <c r="M11" s="266"/>
    </row>
    <row r="12" spans="2:24" ht="27" customHeight="1" x14ac:dyDescent="0.3">
      <c r="B12" s="128" t="s">
        <v>123</v>
      </c>
      <c r="C12" s="411" t="s">
        <v>245</v>
      </c>
      <c r="D12" s="167" t="s">
        <v>98</v>
      </c>
      <c r="E12" s="120" t="s">
        <v>68</v>
      </c>
      <c r="F12" s="167" t="s">
        <v>158</v>
      </c>
      <c r="G12" s="120" t="s">
        <v>68</v>
      </c>
      <c r="H12" s="167" t="s">
        <v>249</v>
      </c>
      <c r="I12" s="120"/>
      <c r="J12" s="167"/>
      <c r="K12" s="120"/>
      <c r="L12" s="253"/>
      <c r="M12" s="246" t="s">
        <v>262</v>
      </c>
    </row>
    <row r="13" spans="2:24" ht="27" customHeight="1" x14ac:dyDescent="0.3">
      <c r="B13" s="129"/>
      <c r="C13" s="412"/>
      <c r="D13" s="130"/>
      <c r="E13" s="126"/>
      <c r="F13" s="168" t="s">
        <v>91</v>
      </c>
      <c r="G13" s="126"/>
      <c r="H13" s="168" t="s">
        <v>247</v>
      </c>
      <c r="I13" s="126"/>
      <c r="J13" s="168"/>
      <c r="K13" s="126"/>
      <c r="L13" s="254"/>
      <c r="M13" s="247" t="s">
        <v>51</v>
      </c>
    </row>
    <row r="14" spans="2:24" ht="27" customHeight="1" x14ac:dyDescent="0.3">
      <c r="B14" s="128" t="s">
        <v>252</v>
      </c>
      <c r="C14" s="411" t="s">
        <v>258</v>
      </c>
      <c r="D14" s="244" t="s">
        <v>259</v>
      </c>
      <c r="E14" s="120" t="s">
        <v>68</v>
      </c>
      <c r="F14" s="244" t="s">
        <v>98</v>
      </c>
      <c r="G14" s="120" t="s">
        <v>68</v>
      </c>
      <c r="H14" s="244" t="s">
        <v>158</v>
      </c>
      <c r="I14" s="120"/>
      <c r="J14" s="244"/>
      <c r="K14" s="120"/>
      <c r="L14" s="59"/>
      <c r="M14" s="152" t="s">
        <v>260</v>
      </c>
    </row>
    <row r="15" spans="2:24" ht="27" customHeight="1" x14ac:dyDescent="0.3">
      <c r="B15" s="129"/>
      <c r="C15" s="412"/>
      <c r="D15" s="130"/>
      <c r="E15" s="126"/>
      <c r="F15" s="130"/>
      <c r="G15" s="126"/>
      <c r="H15" s="245" t="s">
        <v>91</v>
      </c>
      <c r="I15" s="126"/>
      <c r="J15" s="245"/>
      <c r="K15" s="126"/>
      <c r="L15" s="57"/>
      <c r="M15" s="152"/>
    </row>
    <row r="16" spans="2:24" ht="27" customHeight="1" x14ac:dyDescent="0.3">
      <c r="B16" s="92" t="s">
        <v>241</v>
      </c>
      <c r="C16" s="409" t="s">
        <v>242</v>
      </c>
      <c r="D16" s="59" t="s">
        <v>163</v>
      </c>
      <c r="E16" s="120" t="s">
        <v>68</v>
      </c>
      <c r="F16" s="59" t="s">
        <v>159</v>
      </c>
      <c r="G16" s="120" t="s">
        <v>68</v>
      </c>
      <c r="H16" s="156" t="s">
        <v>158</v>
      </c>
      <c r="I16" s="121"/>
      <c r="J16" s="156"/>
      <c r="K16" s="121"/>
      <c r="L16" s="153"/>
      <c r="M16" s="246" t="s">
        <v>161</v>
      </c>
    </row>
    <row r="17" spans="2:14" ht="27" customHeight="1" x14ac:dyDescent="0.3">
      <c r="B17" s="151"/>
      <c r="C17" s="409"/>
      <c r="D17" s="162">
        <v>1</v>
      </c>
      <c r="E17" s="121"/>
      <c r="F17" s="157"/>
      <c r="G17" s="121"/>
      <c r="H17" s="157" t="s">
        <v>91</v>
      </c>
      <c r="I17" s="121"/>
      <c r="J17" s="157"/>
      <c r="K17" s="121"/>
      <c r="L17" s="153"/>
      <c r="M17" s="247"/>
    </row>
    <row r="18" spans="2:14" ht="27" customHeight="1" x14ac:dyDescent="0.3">
      <c r="B18" s="92" t="s">
        <v>29</v>
      </c>
      <c r="C18" s="409" t="s">
        <v>222</v>
      </c>
      <c r="D18" s="413" t="s">
        <v>164</v>
      </c>
      <c r="E18" s="120" t="s">
        <v>68</v>
      </c>
      <c r="F18" s="59" t="s">
        <v>159</v>
      </c>
      <c r="G18" s="120" t="s">
        <v>68</v>
      </c>
      <c r="H18" s="156" t="s">
        <v>158</v>
      </c>
      <c r="I18" s="120" t="s">
        <v>68</v>
      </c>
      <c r="J18" s="156" t="s">
        <v>106</v>
      </c>
      <c r="K18" s="120"/>
      <c r="L18" s="253"/>
      <c r="M18" s="246" t="s">
        <v>263</v>
      </c>
    </row>
    <row r="19" spans="2:14" ht="27" customHeight="1" x14ac:dyDescent="0.3">
      <c r="B19" s="131"/>
      <c r="C19" s="409"/>
      <c r="D19" s="414"/>
      <c r="E19" s="121"/>
      <c r="F19" s="157"/>
      <c r="G19" s="126"/>
      <c r="H19" s="157" t="s">
        <v>91</v>
      </c>
      <c r="I19" s="126"/>
      <c r="J19" s="157" t="s">
        <v>160</v>
      </c>
      <c r="K19" s="126"/>
      <c r="L19" s="254"/>
      <c r="M19" s="247" t="s">
        <v>50</v>
      </c>
    </row>
    <row r="20" spans="2:14" ht="27" customHeight="1" x14ac:dyDescent="0.3">
      <c r="B20" s="92" t="s">
        <v>48</v>
      </c>
      <c r="C20" s="411" t="s">
        <v>236</v>
      </c>
      <c r="D20" s="90" t="s">
        <v>102</v>
      </c>
      <c r="E20" s="120" t="s">
        <v>68</v>
      </c>
      <c r="F20" s="90" t="s">
        <v>104</v>
      </c>
      <c r="G20" s="120"/>
      <c r="H20" s="90"/>
      <c r="I20" s="120"/>
      <c r="J20" s="90"/>
      <c r="K20" s="120"/>
      <c r="L20" s="253"/>
      <c r="M20" s="246" t="s">
        <v>264</v>
      </c>
    </row>
    <row r="21" spans="2:14" ht="27" customHeight="1" x14ac:dyDescent="0.3">
      <c r="B21" s="131"/>
      <c r="C21" s="411"/>
      <c r="D21" s="124" t="s">
        <v>91</v>
      </c>
      <c r="E21" s="126"/>
      <c r="F21" s="124" t="s">
        <v>103</v>
      </c>
      <c r="G21" s="126"/>
      <c r="H21" s="124"/>
      <c r="I21" s="126"/>
      <c r="J21" s="124"/>
      <c r="K21" s="126"/>
      <c r="L21" s="254"/>
      <c r="M21" s="247" t="s">
        <v>237</v>
      </c>
    </row>
    <row r="22" spans="2:14" ht="58.5" customHeight="1" x14ac:dyDescent="0.3">
      <c r="B22" s="92" t="s">
        <v>49</v>
      </c>
      <c r="C22" s="411" t="s">
        <v>239</v>
      </c>
      <c r="D22" s="90" t="s">
        <v>240</v>
      </c>
      <c r="E22" s="120" t="s">
        <v>68</v>
      </c>
      <c r="F22" s="90" t="s">
        <v>105</v>
      </c>
      <c r="G22" s="120"/>
      <c r="H22" s="90"/>
      <c r="I22" s="120"/>
      <c r="J22" s="90"/>
      <c r="K22" s="120"/>
      <c r="L22" s="253"/>
      <c r="M22" s="246" t="s">
        <v>264</v>
      </c>
    </row>
    <row r="23" spans="2:14" ht="27" customHeight="1" x14ac:dyDescent="0.3">
      <c r="B23" s="131"/>
      <c r="C23" s="411"/>
      <c r="D23" s="124" t="s">
        <v>91</v>
      </c>
      <c r="E23" s="126"/>
      <c r="F23" s="124" t="s">
        <v>113</v>
      </c>
      <c r="G23" s="126"/>
      <c r="H23" s="124"/>
      <c r="I23" s="126"/>
      <c r="J23" s="124"/>
      <c r="K23" s="126"/>
      <c r="L23" s="254"/>
      <c r="M23" s="130" t="s">
        <v>238</v>
      </c>
    </row>
    <row r="24" spans="2:14" ht="27" customHeight="1" x14ac:dyDescent="0.3">
      <c r="B24" s="92" t="s">
        <v>46</v>
      </c>
      <c r="C24" s="409" t="s">
        <v>292</v>
      </c>
      <c r="D24" s="331" t="s">
        <v>99</v>
      </c>
      <c r="E24" s="119" t="s">
        <v>67</v>
      </c>
      <c r="F24" s="90" t="s">
        <v>101</v>
      </c>
      <c r="G24" s="120" t="s">
        <v>68</v>
      </c>
      <c r="H24" s="90" t="s">
        <v>100</v>
      </c>
      <c r="I24" s="120"/>
      <c r="J24" s="90"/>
      <c r="K24" s="120"/>
      <c r="L24" s="59"/>
      <c r="M24" s="152" t="s">
        <v>124</v>
      </c>
      <c r="N24" s="1"/>
    </row>
    <row r="25" spans="2:14" ht="27" customHeight="1" x14ac:dyDescent="0.3">
      <c r="B25" s="131"/>
      <c r="C25" s="409"/>
      <c r="D25" s="332"/>
      <c r="E25" s="126"/>
      <c r="F25" s="124" t="s">
        <v>218</v>
      </c>
      <c r="G25" s="126"/>
      <c r="H25" s="124" t="s">
        <v>293</v>
      </c>
      <c r="I25" s="126"/>
      <c r="J25" s="124"/>
      <c r="K25" s="126"/>
      <c r="L25" s="57"/>
      <c r="M25" s="127"/>
      <c r="N25" s="1"/>
    </row>
    <row r="26" spans="2:14" ht="27" customHeight="1" x14ac:dyDescent="0.3">
      <c r="B26" s="82" t="s">
        <v>15</v>
      </c>
      <c r="C26" s="411" t="s">
        <v>153</v>
      </c>
      <c r="D26" s="139" t="s">
        <v>147</v>
      </c>
      <c r="E26" s="119" t="s">
        <v>67</v>
      </c>
      <c r="F26" s="90" t="s">
        <v>79</v>
      </c>
      <c r="G26" s="120" t="s">
        <v>68</v>
      </c>
      <c r="H26" s="90" t="s">
        <v>76</v>
      </c>
      <c r="I26" s="120"/>
      <c r="J26" s="90"/>
      <c r="K26" s="120" t="s">
        <v>77</v>
      </c>
      <c r="L26" s="56">
        <f>(13/12)/12*(1+(1/3))</f>
        <v>0.12037037037037036</v>
      </c>
      <c r="M26" s="122" t="s">
        <v>53</v>
      </c>
    </row>
    <row r="27" spans="2:14" ht="27" customHeight="1" x14ac:dyDescent="0.3">
      <c r="B27" s="83"/>
      <c r="C27" s="411"/>
      <c r="D27" s="140" t="s">
        <v>148</v>
      </c>
      <c r="E27" s="125"/>
      <c r="F27" s="124" t="s">
        <v>74</v>
      </c>
      <c r="G27" s="126"/>
      <c r="H27" s="124" t="s">
        <v>78</v>
      </c>
      <c r="I27" s="126"/>
      <c r="J27" s="252"/>
      <c r="K27" s="126"/>
      <c r="L27" s="57"/>
      <c r="M27" s="127"/>
    </row>
    <row r="28" spans="2:14" ht="27" customHeight="1" x14ac:dyDescent="0.3">
      <c r="B28" s="82" t="s">
        <v>16</v>
      </c>
      <c r="C28" s="411" t="s">
        <v>275</v>
      </c>
      <c r="D28" s="90" t="s">
        <v>83</v>
      </c>
      <c r="E28" s="119" t="s">
        <v>67</v>
      </c>
      <c r="F28" s="90" t="s">
        <v>129</v>
      </c>
      <c r="G28" s="119"/>
      <c r="H28" s="90"/>
      <c r="I28" s="120"/>
      <c r="J28" s="90"/>
      <c r="K28" s="120" t="s">
        <v>77</v>
      </c>
      <c r="L28" s="56">
        <f>5.96/30/12</f>
        <v>1.6555555555555556E-2</v>
      </c>
      <c r="M28" s="337" t="s">
        <v>52</v>
      </c>
    </row>
    <row r="29" spans="2:14" ht="27" customHeight="1" x14ac:dyDescent="0.3">
      <c r="B29" s="83"/>
      <c r="C29" s="411"/>
      <c r="D29" s="124" t="s">
        <v>269</v>
      </c>
      <c r="E29" s="126"/>
      <c r="F29" s="124" t="s">
        <v>128</v>
      </c>
      <c r="G29" s="126"/>
      <c r="H29" s="124"/>
      <c r="I29" s="126"/>
      <c r="J29" s="124"/>
      <c r="K29" s="126"/>
      <c r="L29" s="57"/>
      <c r="M29" s="338"/>
    </row>
    <row r="30" spans="2:14" ht="27" customHeight="1" x14ac:dyDescent="0.3">
      <c r="B30" s="82" t="s">
        <v>17</v>
      </c>
      <c r="C30" s="411" t="s">
        <v>267</v>
      </c>
      <c r="D30" s="90" t="s">
        <v>75</v>
      </c>
      <c r="E30" s="119" t="s">
        <v>67</v>
      </c>
      <c r="F30" s="90" t="s">
        <v>79</v>
      </c>
      <c r="G30" s="120" t="s">
        <v>68</v>
      </c>
      <c r="H30" s="90" t="s">
        <v>268</v>
      </c>
      <c r="I30" s="120" t="s">
        <v>68</v>
      </c>
      <c r="J30" s="90" t="s">
        <v>82</v>
      </c>
      <c r="K30" s="120" t="s">
        <v>77</v>
      </c>
      <c r="L30" s="56">
        <f>4/12*0.5524*0.03</f>
        <v>5.5239999999999994E-3</v>
      </c>
      <c r="M30" s="122" t="s">
        <v>54</v>
      </c>
    </row>
    <row r="31" spans="2:14" ht="27" customHeight="1" x14ac:dyDescent="0.3">
      <c r="B31" s="83"/>
      <c r="C31" s="415"/>
      <c r="D31" s="124" t="s">
        <v>80</v>
      </c>
      <c r="E31" s="125"/>
      <c r="F31" s="124" t="s">
        <v>74</v>
      </c>
      <c r="G31" s="126"/>
      <c r="H31" s="124" t="s">
        <v>266</v>
      </c>
      <c r="I31" s="126"/>
      <c r="J31" s="124" t="s">
        <v>81</v>
      </c>
      <c r="K31" s="126"/>
      <c r="L31" s="57"/>
      <c r="M31" s="127" t="s">
        <v>265</v>
      </c>
    </row>
    <row r="32" spans="2:14" ht="27" customHeight="1" x14ac:dyDescent="0.3">
      <c r="B32" s="82" t="s">
        <v>18</v>
      </c>
      <c r="C32" s="411" t="s">
        <v>270</v>
      </c>
      <c r="D32" s="90" t="s">
        <v>84</v>
      </c>
      <c r="E32" s="119" t="s">
        <v>67</v>
      </c>
      <c r="F32" s="90" t="s">
        <v>129</v>
      </c>
      <c r="G32" s="120" t="s">
        <v>68</v>
      </c>
      <c r="H32" s="90" t="s">
        <v>82</v>
      </c>
      <c r="I32" s="120"/>
      <c r="J32" s="90"/>
      <c r="K32" s="120" t="s">
        <v>77</v>
      </c>
      <c r="L32" s="56">
        <f>5/30/12*0.015</f>
        <v>2.0833333333333332E-4</v>
      </c>
      <c r="M32" s="337" t="s">
        <v>55</v>
      </c>
    </row>
    <row r="33" spans="2:13" ht="27" customHeight="1" x14ac:dyDescent="0.3">
      <c r="B33" s="83"/>
      <c r="C33" s="411"/>
      <c r="D33" s="124">
        <v>5</v>
      </c>
      <c r="E33" s="126"/>
      <c r="F33" s="124" t="s">
        <v>128</v>
      </c>
      <c r="G33" s="126"/>
      <c r="H33" s="124" t="s">
        <v>271</v>
      </c>
      <c r="I33" s="126"/>
      <c r="J33" s="124"/>
      <c r="K33" s="126"/>
      <c r="L33" s="57"/>
      <c r="M33" s="338"/>
    </row>
    <row r="34" spans="2:13" ht="27" customHeight="1" x14ac:dyDescent="0.3">
      <c r="B34" s="82" t="s">
        <v>19</v>
      </c>
      <c r="C34" s="411" t="s">
        <v>276</v>
      </c>
      <c r="D34" s="90" t="s">
        <v>83</v>
      </c>
      <c r="E34" s="119" t="s">
        <v>67</v>
      </c>
      <c r="F34" s="90" t="s">
        <v>129</v>
      </c>
      <c r="G34" s="119"/>
      <c r="H34" s="90"/>
      <c r="I34" s="120"/>
      <c r="J34" s="90"/>
      <c r="K34" s="120" t="s">
        <v>77</v>
      </c>
      <c r="L34" s="56">
        <f>2.96/30/12</f>
        <v>8.2222222222222228E-3</v>
      </c>
      <c r="M34" s="122"/>
    </row>
    <row r="35" spans="2:13" ht="27" customHeight="1" x14ac:dyDescent="0.3">
      <c r="B35" s="83"/>
      <c r="C35" s="411"/>
      <c r="D35" s="124" t="s">
        <v>277</v>
      </c>
      <c r="E35" s="126"/>
      <c r="F35" s="124" t="s">
        <v>128</v>
      </c>
      <c r="G35" s="126"/>
      <c r="H35" s="124"/>
      <c r="I35" s="126"/>
      <c r="J35" s="124"/>
      <c r="K35" s="126"/>
      <c r="L35" s="57"/>
      <c r="M35" s="127"/>
    </row>
    <row r="36" spans="2:13" ht="27" customHeight="1" x14ac:dyDescent="0.3">
      <c r="B36" s="82" t="s">
        <v>41</v>
      </c>
      <c r="C36" s="411" t="s">
        <v>272</v>
      </c>
      <c r="D36" s="248" t="s">
        <v>84</v>
      </c>
      <c r="E36" s="119" t="s">
        <v>67</v>
      </c>
      <c r="F36" s="248" t="s">
        <v>129</v>
      </c>
      <c r="G36" s="120" t="s">
        <v>68</v>
      </c>
      <c r="H36" s="248" t="s">
        <v>82</v>
      </c>
      <c r="I36" s="120"/>
      <c r="J36" s="248"/>
      <c r="K36" s="120" t="s">
        <v>77</v>
      </c>
      <c r="L36" s="56">
        <f>15/30/12*0.0078</f>
        <v>3.2499999999999999E-4</v>
      </c>
      <c r="M36" s="250" t="s">
        <v>56</v>
      </c>
    </row>
    <row r="37" spans="2:13" ht="27" customHeight="1" x14ac:dyDescent="0.3">
      <c r="B37" s="83"/>
      <c r="C37" s="411"/>
      <c r="D37" s="249" t="s">
        <v>85</v>
      </c>
      <c r="E37" s="126"/>
      <c r="F37" s="249" t="s">
        <v>128</v>
      </c>
      <c r="G37" s="126"/>
      <c r="H37" s="249" t="s">
        <v>273</v>
      </c>
      <c r="I37" s="126"/>
      <c r="J37" s="249"/>
      <c r="K37" s="126"/>
      <c r="L37" s="57"/>
      <c r="M37" s="251"/>
    </row>
    <row r="38" spans="2:13" ht="27" customHeight="1" x14ac:dyDescent="0.3">
      <c r="B38" s="82" t="s">
        <v>20</v>
      </c>
      <c r="C38" s="411" t="s">
        <v>136</v>
      </c>
      <c r="D38" s="90" t="s">
        <v>84</v>
      </c>
      <c r="E38" s="119" t="s">
        <v>67</v>
      </c>
      <c r="F38" s="90" t="s">
        <v>129</v>
      </c>
      <c r="G38" s="119"/>
      <c r="H38" s="90"/>
      <c r="I38" s="120"/>
      <c r="J38" s="90"/>
      <c r="K38" s="120" t="s">
        <v>77</v>
      </c>
      <c r="L38" s="56">
        <f>7/30/12</f>
        <v>1.9444444444444445E-2</v>
      </c>
      <c r="M38" s="122"/>
    </row>
    <row r="39" spans="2:13" ht="27" customHeight="1" x14ac:dyDescent="0.3">
      <c r="B39" s="83"/>
      <c r="C39" s="411"/>
      <c r="D39" s="124" t="s">
        <v>87</v>
      </c>
      <c r="E39" s="126"/>
      <c r="F39" s="124" t="s">
        <v>128</v>
      </c>
      <c r="G39" s="126"/>
      <c r="H39" s="124"/>
      <c r="I39" s="126"/>
      <c r="J39" s="124"/>
      <c r="K39" s="126"/>
      <c r="L39" s="57"/>
      <c r="M39" s="127"/>
    </row>
    <row r="40" spans="2:13" ht="27" customHeight="1" x14ac:dyDescent="0.3">
      <c r="B40" s="82" t="s">
        <v>21</v>
      </c>
      <c r="C40" s="411" t="s">
        <v>156</v>
      </c>
      <c r="D40" s="148" t="s">
        <v>147</v>
      </c>
      <c r="E40" s="119" t="s">
        <v>67</v>
      </c>
      <c r="F40" s="90" t="s">
        <v>79</v>
      </c>
      <c r="G40" s="120"/>
      <c r="H40" s="90"/>
      <c r="I40" s="120"/>
      <c r="J40" s="90"/>
      <c r="K40" s="120" t="s">
        <v>77</v>
      </c>
      <c r="L40" s="56">
        <f>(13/12)/12</f>
        <v>9.0277777777777776E-2</v>
      </c>
      <c r="M40" s="337" t="s">
        <v>57</v>
      </c>
    </row>
    <row r="41" spans="2:13" ht="27" customHeight="1" x14ac:dyDescent="0.3">
      <c r="B41" s="83"/>
      <c r="C41" s="411"/>
      <c r="D41" s="149" t="s">
        <v>148</v>
      </c>
      <c r="E41" s="125"/>
      <c r="F41" s="124" t="s">
        <v>74</v>
      </c>
      <c r="G41" s="126"/>
      <c r="H41" s="124"/>
      <c r="I41" s="126"/>
      <c r="J41" s="124"/>
      <c r="K41" s="126"/>
      <c r="L41" s="57"/>
      <c r="M41" s="338"/>
    </row>
    <row r="42" spans="2:13" ht="27" customHeight="1" x14ac:dyDescent="0.3">
      <c r="B42" s="84" t="s">
        <v>44</v>
      </c>
      <c r="C42" s="411" t="s">
        <v>154</v>
      </c>
      <c r="D42" s="139" t="s">
        <v>149</v>
      </c>
      <c r="E42" s="120" t="s">
        <v>68</v>
      </c>
      <c r="F42" s="141" t="s">
        <v>150</v>
      </c>
      <c r="G42" s="120" t="s">
        <v>68</v>
      </c>
      <c r="H42" s="141" t="s">
        <v>112</v>
      </c>
      <c r="I42" s="120"/>
      <c r="J42" s="90"/>
      <c r="K42" s="120" t="s">
        <v>77</v>
      </c>
      <c r="L42" s="58">
        <f>0.08*(1+0.0833+0.1111)*0.5</f>
        <v>4.7775999999999999E-2</v>
      </c>
      <c r="M42" s="122" t="s">
        <v>58</v>
      </c>
    </row>
    <row r="43" spans="2:13" ht="27" customHeight="1" x14ac:dyDescent="0.3">
      <c r="B43" s="85"/>
      <c r="C43" s="411"/>
      <c r="D43" s="124" t="s">
        <v>86</v>
      </c>
      <c r="E43" s="126"/>
      <c r="F43" s="149" t="s">
        <v>274</v>
      </c>
      <c r="G43" s="126"/>
      <c r="H43" s="142" t="s">
        <v>88</v>
      </c>
      <c r="I43" s="126"/>
      <c r="J43" s="124"/>
      <c r="K43" s="126"/>
      <c r="L43" s="57"/>
      <c r="M43" s="127"/>
    </row>
    <row r="44" spans="2:13" ht="27" customHeight="1" x14ac:dyDescent="0.3">
      <c r="B44" s="86" t="s">
        <v>30</v>
      </c>
      <c r="C44" s="411" t="s">
        <v>66</v>
      </c>
      <c r="D44" s="90" t="s">
        <v>89</v>
      </c>
      <c r="E44" s="120" t="s">
        <v>68</v>
      </c>
      <c r="F44" s="90" t="s">
        <v>118</v>
      </c>
      <c r="G44" s="120" t="s">
        <v>92</v>
      </c>
      <c r="H44" s="144" t="s">
        <v>151</v>
      </c>
      <c r="I44" s="147"/>
      <c r="J44" s="146"/>
      <c r="K44" s="120"/>
      <c r="L44" s="59"/>
      <c r="M44" s="122"/>
    </row>
    <row r="45" spans="2:13" ht="27" customHeight="1" x14ac:dyDescent="0.3">
      <c r="B45" s="87"/>
      <c r="C45" s="411"/>
      <c r="D45" s="93" t="s">
        <v>91</v>
      </c>
      <c r="E45" s="126"/>
      <c r="F45" s="124" t="s">
        <v>90</v>
      </c>
      <c r="G45" s="126"/>
      <c r="H45" s="145" t="s">
        <v>93</v>
      </c>
      <c r="I45" s="145"/>
      <c r="J45" s="143"/>
      <c r="K45" s="126"/>
      <c r="L45" s="57"/>
      <c r="M45" s="127"/>
    </row>
    <row r="46" spans="2:13" ht="27" customHeight="1" x14ac:dyDescent="0.3">
      <c r="B46" s="88" t="s">
        <v>45</v>
      </c>
      <c r="C46" s="411" t="s">
        <v>155</v>
      </c>
      <c r="D46" s="90" t="s">
        <v>94</v>
      </c>
      <c r="E46" s="120" t="s">
        <v>68</v>
      </c>
      <c r="F46" s="90" t="s">
        <v>116</v>
      </c>
      <c r="G46" s="119" t="s">
        <v>92</v>
      </c>
      <c r="H46" s="90" t="s">
        <v>117</v>
      </c>
      <c r="I46" s="120"/>
      <c r="J46" s="90"/>
      <c r="K46" s="120"/>
      <c r="L46" s="59"/>
      <c r="M46" s="122"/>
    </row>
    <row r="47" spans="2:13" ht="27" customHeight="1" x14ac:dyDescent="0.3">
      <c r="B47" s="89"/>
      <c r="C47" s="411"/>
      <c r="D47" s="124" t="s">
        <v>91</v>
      </c>
      <c r="E47" s="126"/>
      <c r="F47" s="124" t="s">
        <v>95</v>
      </c>
      <c r="G47" s="126"/>
      <c r="H47" s="132" t="s">
        <v>4</v>
      </c>
      <c r="I47" s="126"/>
      <c r="J47" s="124"/>
      <c r="K47" s="126"/>
      <c r="L47" s="57"/>
      <c r="M47" s="127"/>
    </row>
    <row r="48" spans="2:13" ht="27" customHeight="1" x14ac:dyDescent="0.3">
      <c r="B48" s="86" t="s">
        <v>134</v>
      </c>
      <c r="C48" s="411" t="s">
        <v>97</v>
      </c>
      <c r="D48" s="90" t="s">
        <v>94</v>
      </c>
      <c r="E48" s="120" t="s">
        <v>68</v>
      </c>
      <c r="F48" s="150" t="s">
        <v>157</v>
      </c>
      <c r="G48" s="119" t="s">
        <v>67</v>
      </c>
      <c r="H48" s="90" t="s">
        <v>96</v>
      </c>
      <c r="I48" s="120"/>
      <c r="J48" s="90"/>
      <c r="K48" s="120"/>
      <c r="L48" s="59"/>
      <c r="M48" s="122"/>
    </row>
    <row r="49" spans="2:14" ht="27" customHeight="1" x14ac:dyDescent="0.3">
      <c r="B49" s="87"/>
      <c r="C49" s="411"/>
      <c r="D49" s="124" t="s">
        <v>91</v>
      </c>
      <c r="E49" s="126"/>
      <c r="F49" s="130"/>
      <c r="G49" s="126"/>
      <c r="H49" s="130"/>
      <c r="I49" s="126"/>
      <c r="J49" s="124"/>
      <c r="K49" s="126"/>
      <c r="L49" s="57"/>
      <c r="M49" s="127"/>
    </row>
    <row r="51" spans="2:14" ht="27" customHeight="1" x14ac:dyDescent="0.3">
      <c r="B51" s="53" t="s">
        <v>111</v>
      </c>
      <c r="C51" s="133"/>
      <c r="N51" s="1"/>
    </row>
    <row r="52" spans="2:14" ht="27" customHeight="1" x14ac:dyDescent="0.3">
      <c r="B52" s="92" t="s">
        <v>40</v>
      </c>
      <c r="C52" s="411" t="s">
        <v>135</v>
      </c>
      <c r="N52" s="1"/>
    </row>
    <row r="53" spans="2:14" ht="27" customHeight="1" x14ac:dyDescent="0.3">
      <c r="B53" s="131"/>
      <c r="C53" s="411"/>
      <c r="N53" s="1"/>
    </row>
    <row r="64" spans="2:14" ht="27" customHeight="1" x14ac:dyDescent="0.3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</sheetData>
  <sheetProtection algorithmName="SHA-512" hashValue="2Wis6ARcBXjjlDhjp913Au/4Cb9zXD23PFR4+efICCeCL5X+3SS/xxS+fakncnakUr15LwlcCfyuyiBOCL1tQg==" saltValue="Fal6VgrgVaxuFGn/65hSag==" spinCount="100000" sheet="1" objects="1" scenarios="1" selectLockedCells="1" selectUnlockedCells="1"/>
  <mergeCells count="31">
    <mergeCell ref="C28:C29"/>
    <mergeCell ref="M40:M41"/>
    <mergeCell ref="C22:C23"/>
    <mergeCell ref="C40:C41"/>
    <mergeCell ref="C26:C27"/>
    <mergeCell ref="C34:C35"/>
    <mergeCell ref="D24:D25"/>
    <mergeCell ref="M28:M29"/>
    <mergeCell ref="M32:M33"/>
    <mergeCell ref="C52:C53"/>
    <mergeCell ref="C38:C39"/>
    <mergeCell ref="C44:C45"/>
    <mergeCell ref="C46:C47"/>
    <mergeCell ref="C30:C31"/>
    <mergeCell ref="C48:C49"/>
    <mergeCell ref="C32:C33"/>
    <mergeCell ref="C36:C37"/>
    <mergeCell ref="C42:C43"/>
    <mergeCell ref="B1:C1"/>
    <mergeCell ref="C24:C25"/>
    <mergeCell ref="D3:L3"/>
    <mergeCell ref="C4:C5"/>
    <mergeCell ref="C8:C9"/>
    <mergeCell ref="C20:C21"/>
    <mergeCell ref="C6:C7"/>
    <mergeCell ref="C10:C11"/>
    <mergeCell ref="C14:C15"/>
    <mergeCell ref="D18:D19"/>
    <mergeCell ref="C12:C13"/>
    <mergeCell ref="C16:C17"/>
    <mergeCell ref="C18:C19"/>
  </mergeCells>
  <pageMargins left="0.39370078740157483" right="0.39370078740157483" top="1.1811023622047245" bottom="0.39370078740157483" header="0.31496062992125984" footer="0.31496062992125984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90"/>
  <sheetViews>
    <sheetView showGridLines="0" topLeftCell="A19" workbookViewId="0">
      <selection activeCell="F6" sqref="F6"/>
    </sheetView>
  </sheetViews>
  <sheetFormatPr defaultColWidth="9.09765625" defaultRowHeight="12.85" customHeight="1" x14ac:dyDescent="0.3"/>
  <cols>
    <col min="1" max="1" width="2.09765625" style="61" customWidth="1"/>
    <col min="2" max="2" width="10.3984375" style="61" customWidth="1"/>
    <col min="3" max="3" width="5.09765625" style="61" customWidth="1"/>
    <col min="4" max="4" width="39.69921875" style="61" customWidth="1"/>
    <col min="5" max="5" width="14.69921875" style="61" customWidth="1"/>
    <col min="6" max="6" width="16.09765625" style="62" customWidth="1"/>
    <col min="7" max="7" width="14.69921875" style="61" customWidth="1"/>
    <col min="8" max="8" width="9.09765625" style="61"/>
    <col min="9" max="9" width="10.296875" style="61" bestFit="1" customWidth="1"/>
    <col min="10" max="16384" width="9.09765625" style="61"/>
  </cols>
  <sheetData>
    <row r="1" spans="2:7" ht="12.85" customHeight="1" x14ac:dyDescent="0.3">
      <c r="B1" s="416" t="str">
        <f>'Condições Gerais'!A1</f>
        <v>PREFEITURA DE BELO HORIZONTE</v>
      </c>
      <c r="C1" s="416"/>
      <c r="D1" s="416"/>
      <c r="E1" s="416"/>
      <c r="F1" s="416"/>
    </row>
    <row r="3" spans="2:7" ht="12.85" customHeight="1" x14ac:dyDescent="0.3">
      <c r="B3" s="416" t="s">
        <v>0</v>
      </c>
      <c r="C3" s="416"/>
      <c r="D3" s="416"/>
      <c r="E3" s="416"/>
      <c r="F3" s="416"/>
    </row>
    <row r="5" spans="2:7" ht="12.85" customHeight="1" x14ac:dyDescent="0.3">
      <c r="B5" s="68" t="s">
        <v>139</v>
      </c>
      <c r="C5" s="69"/>
      <c r="D5" s="70"/>
      <c r="E5" s="71" t="s">
        <v>43</v>
      </c>
      <c r="F5" s="71" t="s">
        <v>62</v>
      </c>
    </row>
    <row r="6" spans="2:7" ht="12.85" customHeight="1" x14ac:dyDescent="0.3">
      <c r="B6" s="161" t="str">
        <f>'Condições Gerais'!G6</f>
        <v>01-  Encarregado</v>
      </c>
      <c r="C6" s="94"/>
      <c r="D6" s="95"/>
      <c r="E6" s="158">
        <f>'Condições Gerais'!G17</f>
        <v>220</v>
      </c>
      <c r="F6" s="159">
        <f>'Condições Gerais'!G18</f>
        <v>7.9769090909090909</v>
      </c>
    </row>
    <row r="8" spans="2:7" ht="12.85" customHeight="1" x14ac:dyDescent="0.3">
      <c r="B8" s="236" t="s">
        <v>64</v>
      </c>
      <c r="C8" s="47"/>
      <c r="D8" s="47"/>
      <c r="E8" s="164" t="s">
        <v>165</v>
      </c>
      <c r="F8" s="96" t="s">
        <v>59</v>
      </c>
    </row>
    <row r="9" spans="2:7" ht="12.85" customHeight="1" x14ac:dyDescent="0.3">
      <c r="B9" s="97"/>
      <c r="C9" s="3">
        <v>1</v>
      </c>
      <c r="D9" s="41" t="s">
        <v>28</v>
      </c>
      <c r="E9" s="45"/>
      <c r="F9" s="4">
        <f>'Condições Gerais'!G9</f>
        <v>1754.92</v>
      </c>
    </row>
    <row r="10" spans="2:7" ht="12.85" customHeight="1" x14ac:dyDescent="0.3">
      <c r="B10" s="98"/>
      <c r="C10" s="3">
        <v>2</v>
      </c>
      <c r="D10" s="41" t="s">
        <v>48</v>
      </c>
      <c r="E10" s="45"/>
      <c r="F10" s="4">
        <f>'Condições Gerais'!G10</f>
        <v>0</v>
      </c>
    </row>
    <row r="11" spans="2:7" ht="12.85" customHeight="1" x14ac:dyDescent="0.3">
      <c r="B11" s="98"/>
      <c r="C11" s="3">
        <v>3</v>
      </c>
      <c r="D11" s="41" t="s">
        <v>49</v>
      </c>
      <c r="E11" s="45"/>
      <c r="F11" s="4">
        <f>'Condições Gerais'!G12</f>
        <v>0</v>
      </c>
    </row>
    <row r="12" spans="2:7" ht="12.85" customHeight="1" x14ac:dyDescent="0.3">
      <c r="B12" s="98"/>
      <c r="C12" s="3">
        <v>4</v>
      </c>
      <c r="D12" s="41" t="s">
        <v>31</v>
      </c>
      <c r="E12" s="163">
        <f>'Condições Gerais'!G20</f>
        <v>0</v>
      </c>
      <c r="F12" s="4">
        <f>'Condições Gerais'!G21</f>
        <v>0</v>
      </c>
      <c r="G12" s="99"/>
    </row>
    <row r="13" spans="2:7" ht="12.85" customHeight="1" x14ac:dyDescent="0.3">
      <c r="B13" s="98"/>
      <c r="C13" s="3">
        <v>5</v>
      </c>
      <c r="D13" s="41" t="s">
        <v>123</v>
      </c>
      <c r="E13" s="163">
        <f>'Condições Gerais'!G24</f>
        <v>0</v>
      </c>
      <c r="F13" s="4">
        <f>'Condições Gerais'!G25</f>
        <v>0</v>
      </c>
    </row>
    <row r="14" spans="2:7" ht="12.85" customHeight="1" x14ac:dyDescent="0.3">
      <c r="B14" s="98"/>
      <c r="C14" s="3">
        <v>6</v>
      </c>
      <c r="D14" s="41" t="s">
        <v>241</v>
      </c>
      <c r="E14" s="163">
        <f>'Condições Gerais'!G28</f>
        <v>0</v>
      </c>
      <c r="F14" s="4">
        <f>'Condições Gerais'!G29</f>
        <v>0</v>
      </c>
    </row>
    <row r="15" spans="2:7" ht="12.85" customHeight="1" x14ac:dyDescent="0.3">
      <c r="B15" s="98"/>
      <c r="C15" s="3">
        <v>7</v>
      </c>
      <c r="D15" s="41" t="s">
        <v>29</v>
      </c>
      <c r="E15" s="163">
        <f>'Condições Gerais'!G30</f>
        <v>0</v>
      </c>
      <c r="F15" s="4">
        <f>'Condições Gerais'!G31</f>
        <v>0</v>
      </c>
    </row>
    <row r="16" spans="2:7" ht="12.85" customHeight="1" x14ac:dyDescent="0.3">
      <c r="B16" s="98"/>
      <c r="C16" s="3">
        <v>8</v>
      </c>
      <c r="D16" s="238" t="s">
        <v>252</v>
      </c>
      <c r="E16" s="163">
        <f>'Condições Gerais'!G26</f>
        <v>0</v>
      </c>
      <c r="F16" s="4">
        <f>'Condições Gerais'!G27</f>
        <v>0</v>
      </c>
    </row>
    <row r="17" spans="2:6" ht="12.85" customHeight="1" x14ac:dyDescent="0.3">
      <c r="B17" s="100"/>
      <c r="C17" s="22">
        <v>9</v>
      </c>
      <c r="D17" s="41" t="s">
        <v>47</v>
      </c>
      <c r="E17" s="45"/>
      <c r="F17" s="4">
        <f>(F12+F13+F14+F15+F16)/24*6</f>
        <v>0</v>
      </c>
    </row>
    <row r="18" spans="2:6" ht="12.85" customHeight="1" x14ac:dyDescent="0.3">
      <c r="B18" s="237" t="s">
        <v>114</v>
      </c>
      <c r="C18" s="47"/>
      <c r="D18" s="47"/>
      <c r="E18" s="48"/>
      <c r="F18" s="33">
        <f>SUM(F9:F17)</f>
        <v>1754.92</v>
      </c>
    </row>
    <row r="20" spans="2:6" ht="12.85" customHeight="1" x14ac:dyDescent="0.3">
      <c r="B20" s="46" t="s">
        <v>63</v>
      </c>
      <c r="C20" s="47"/>
      <c r="D20" s="48"/>
      <c r="E20" s="101" t="s">
        <v>4</v>
      </c>
      <c r="F20" s="96" t="s">
        <v>59</v>
      </c>
    </row>
    <row r="21" spans="2:6" ht="12.85" customHeight="1" x14ac:dyDescent="0.3">
      <c r="B21" s="420" t="s">
        <v>3</v>
      </c>
      <c r="C21" s="5">
        <v>1</v>
      </c>
      <c r="D21" s="37" t="str">
        <f>'Condições Gerais'!A23</f>
        <v>INSS</v>
      </c>
      <c r="E21" s="6">
        <f>'Condições Gerais'!B23</f>
        <v>0.2</v>
      </c>
      <c r="F21" s="7">
        <f>E21*$F$18</f>
        <v>350.98400000000004</v>
      </c>
    </row>
    <row r="22" spans="2:6" ht="12.85" customHeight="1" x14ac:dyDescent="0.3">
      <c r="B22" s="421"/>
      <c r="C22" s="5">
        <v>2</v>
      </c>
      <c r="D22" s="37" t="str">
        <f>'Condições Gerais'!A24</f>
        <v>SESI ou SESC</v>
      </c>
      <c r="E22" s="6">
        <f>'Condições Gerais'!B24</f>
        <v>0</v>
      </c>
      <c r="F22" s="7">
        <f t="shared" ref="F22:F28" si="0">E22*$F$18</f>
        <v>0</v>
      </c>
    </row>
    <row r="23" spans="2:6" ht="12.85" customHeight="1" x14ac:dyDescent="0.3">
      <c r="B23" s="421"/>
      <c r="C23" s="5">
        <v>3</v>
      </c>
      <c r="D23" s="37" t="str">
        <f>'Condições Gerais'!A25</f>
        <v>SENAI ou SENAC</v>
      </c>
      <c r="E23" s="6">
        <f>'Condições Gerais'!B25</f>
        <v>0</v>
      </c>
      <c r="F23" s="7">
        <f t="shared" si="0"/>
        <v>0</v>
      </c>
    </row>
    <row r="24" spans="2:6" ht="12.85" customHeight="1" x14ac:dyDescent="0.3">
      <c r="B24" s="421"/>
      <c r="C24" s="5">
        <v>4</v>
      </c>
      <c r="D24" s="37" t="str">
        <f>'Condições Gerais'!A26</f>
        <v>INCRA</v>
      </c>
      <c r="E24" s="6">
        <f>'Condições Gerais'!B26</f>
        <v>0</v>
      </c>
      <c r="F24" s="7">
        <f t="shared" si="0"/>
        <v>0</v>
      </c>
    </row>
    <row r="25" spans="2:6" ht="12.85" customHeight="1" x14ac:dyDescent="0.3">
      <c r="B25" s="421"/>
      <c r="C25" s="5">
        <v>5</v>
      </c>
      <c r="D25" s="37" t="str">
        <f>'Condições Gerais'!A27</f>
        <v>Salário educação</v>
      </c>
      <c r="E25" s="6">
        <f>'Condições Gerais'!B27</f>
        <v>2.5000000000000001E-2</v>
      </c>
      <c r="F25" s="7">
        <f t="shared" si="0"/>
        <v>43.873000000000005</v>
      </c>
    </row>
    <row r="26" spans="2:6" ht="12.85" customHeight="1" x14ac:dyDescent="0.3">
      <c r="B26" s="421"/>
      <c r="C26" s="5">
        <v>6</v>
      </c>
      <c r="D26" s="37" t="str">
        <f>'Condições Gerais'!A28</f>
        <v>FGTS</v>
      </c>
      <c r="E26" s="6">
        <f>'Condições Gerais'!B28</f>
        <v>0.08</v>
      </c>
      <c r="F26" s="7">
        <f t="shared" si="0"/>
        <v>140.39360000000002</v>
      </c>
    </row>
    <row r="27" spans="2:6" ht="12.85" customHeight="1" x14ac:dyDescent="0.3">
      <c r="B27" s="421"/>
      <c r="C27" s="5">
        <v>7</v>
      </c>
      <c r="D27" s="37" t="str">
        <f>'Condições Gerais'!A29</f>
        <v>Seguro acidente do trabalho</v>
      </c>
      <c r="E27" s="6">
        <f>'Condições Gerais'!B29</f>
        <v>0</v>
      </c>
      <c r="F27" s="7">
        <f t="shared" si="0"/>
        <v>0</v>
      </c>
    </row>
    <row r="28" spans="2:6" ht="12.85" customHeight="1" x14ac:dyDescent="0.3">
      <c r="B28" s="421"/>
      <c r="C28" s="5">
        <v>8</v>
      </c>
      <c r="D28" s="37" t="str">
        <f>'Condições Gerais'!A30</f>
        <v>SEBRAE</v>
      </c>
      <c r="E28" s="6">
        <f>'Condições Gerais'!B30</f>
        <v>0</v>
      </c>
      <c r="F28" s="7">
        <f t="shared" si="0"/>
        <v>0</v>
      </c>
    </row>
    <row r="29" spans="2:6" ht="12.85" customHeight="1" x14ac:dyDescent="0.3">
      <c r="B29" s="422"/>
      <c r="C29" s="8" t="s">
        <v>13</v>
      </c>
      <c r="D29" s="8"/>
      <c r="E29" s="9">
        <f>SUM(E21:E28)</f>
        <v>0.30499999999999999</v>
      </c>
      <c r="F29" s="10">
        <f>SUM(F21:F28)</f>
        <v>535.25060000000008</v>
      </c>
    </row>
    <row r="30" spans="2:6" ht="12.85" customHeight="1" x14ac:dyDescent="0.3">
      <c r="B30" s="417" t="s">
        <v>14</v>
      </c>
      <c r="C30" s="165">
        <v>9</v>
      </c>
      <c r="D30" s="37" t="str">
        <f>'Condições Gerais'!A12</f>
        <v xml:space="preserve">Férias </v>
      </c>
      <c r="E30" s="6">
        <f>'Condições Gerais'!B12</f>
        <v>0.12037037037037036</v>
      </c>
      <c r="F30" s="7">
        <f>E30*$F$18</f>
        <v>211.24037037037036</v>
      </c>
    </row>
    <row r="31" spans="2:6" ht="12.85" customHeight="1" x14ac:dyDescent="0.3">
      <c r="B31" s="417"/>
      <c r="C31" s="165">
        <v>10</v>
      </c>
      <c r="D31" s="37" t="str">
        <f>'Condições Gerais'!A13</f>
        <v>Auxílio doença</v>
      </c>
      <c r="E31" s="6">
        <f>'Condições Gerais'!B13</f>
        <v>1.6555555555555556E-2</v>
      </c>
      <c r="F31" s="7">
        <f t="shared" ref="F31:F41" si="1">E31*$F$18</f>
        <v>29.053675555555557</v>
      </c>
    </row>
    <row r="32" spans="2:6" ht="12.85" customHeight="1" x14ac:dyDescent="0.3">
      <c r="B32" s="417"/>
      <c r="C32" s="165">
        <v>11</v>
      </c>
      <c r="D32" s="37" t="str">
        <f>'Condições Gerais'!A14</f>
        <v>Licença maternidade</v>
      </c>
      <c r="E32" s="6">
        <f>'Condições Gerais'!B14</f>
        <v>5.5239999999999994E-3</v>
      </c>
      <c r="F32" s="7">
        <f t="shared" si="1"/>
        <v>9.6941780799999986</v>
      </c>
    </row>
    <row r="33" spans="2:10" ht="12.85" customHeight="1" x14ac:dyDescent="0.3">
      <c r="B33" s="417"/>
      <c r="C33" s="165">
        <v>12</v>
      </c>
      <c r="D33" s="37" t="str">
        <f>'Condições Gerais'!A15</f>
        <v>Licença paternidade</v>
      </c>
      <c r="E33" s="6">
        <f>'Condições Gerais'!B15</f>
        <v>2.0833333333333332E-4</v>
      </c>
      <c r="F33" s="7">
        <f t="shared" si="1"/>
        <v>0.36560833333333331</v>
      </c>
    </row>
    <row r="34" spans="2:10" ht="12.85" customHeight="1" x14ac:dyDescent="0.3">
      <c r="B34" s="417"/>
      <c r="C34" s="165">
        <v>13</v>
      </c>
      <c r="D34" s="37" t="str">
        <f>'Condições Gerais'!A16</f>
        <v>Faltas legais</v>
      </c>
      <c r="E34" s="6">
        <f>'Condições Gerais'!B16</f>
        <v>8.2222222222222228E-3</v>
      </c>
      <c r="F34" s="7">
        <f t="shared" si="1"/>
        <v>14.429342222222223</v>
      </c>
    </row>
    <row r="35" spans="2:10" ht="12.85" customHeight="1" x14ac:dyDescent="0.3">
      <c r="B35" s="417"/>
      <c r="C35" s="165">
        <v>14</v>
      </c>
      <c r="D35" s="37" t="str">
        <f>'Condições Gerais'!A17</f>
        <v>Acidente de trabalho</v>
      </c>
      <c r="E35" s="6">
        <f>'Condições Gerais'!B17</f>
        <v>3.2499999999999999E-4</v>
      </c>
      <c r="F35" s="7">
        <f t="shared" si="1"/>
        <v>0.57034899999999999</v>
      </c>
    </row>
    <row r="36" spans="2:10" ht="12.85" customHeight="1" x14ac:dyDescent="0.3">
      <c r="B36" s="417"/>
      <c r="C36" s="165">
        <v>15</v>
      </c>
      <c r="D36" s="37" t="str">
        <f>'Condições Gerais'!A18</f>
        <v>Aviso Prévio</v>
      </c>
      <c r="E36" s="6">
        <f>'Condições Gerais'!B18</f>
        <v>1.9444444444444445E-2</v>
      </c>
      <c r="F36" s="7">
        <f t="shared" si="1"/>
        <v>34.123444444444445</v>
      </c>
    </row>
    <row r="37" spans="2:10" ht="12.85" customHeight="1" x14ac:dyDescent="0.3">
      <c r="B37" s="417"/>
      <c r="C37" s="165">
        <v>16</v>
      </c>
      <c r="D37" s="37" t="str">
        <f>'Condições Gerais'!A19</f>
        <v>13º Salário</v>
      </c>
      <c r="E37" s="6">
        <f>'Condições Gerais'!B19</f>
        <v>9.0277777777777776E-2</v>
      </c>
      <c r="F37" s="7">
        <f t="shared" si="1"/>
        <v>158.43027777777777</v>
      </c>
    </row>
    <row r="38" spans="2:10" ht="12.85" customHeight="1" x14ac:dyDescent="0.3">
      <c r="B38" s="417"/>
      <c r="C38" s="11" t="s">
        <v>22</v>
      </c>
      <c r="D38" s="11"/>
      <c r="E38" s="12">
        <f>SUM(E30:E37)</f>
        <v>0.26092770370370372</v>
      </c>
      <c r="F38" s="13">
        <f>SUM(F30:F37)</f>
        <v>457.90724578370373</v>
      </c>
    </row>
    <row r="39" spans="2:10" ht="12.85" customHeight="1" x14ac:dyDescent="0.3">
      <c r="B39" s="418" t="s">
        <v>23</v>
      </c>
      <c r="C39" s="166">
        <v>17</v>
      </c>
      <c r="D39" s="38" t="str">
        <f>'Condições Gerais'!A20</f>
        <v>Indenizações  - rescisões s/ justa causa</v>
      </c>
      <c r="E39" s="14">
        <f>'Condições Gerais'!B20</f>
        <v>3.8199999999999998E-2</v>
      </c>
      <c r="F39" s="7">
        <f t="shared" si="1"/>
        <v>67.037943999999996</v>
      </c>
    </row>
    <row r="40" spans="2:10" ht="12.85" customHeight="1" x14ac:dyDescent="0.3">
      <c r="B40" s="418"/>
      <c r="C40" s="15" t="s">
        <v>24</v>
      </c>
      <c r="D40" s="15"/>
      <c r="E40" s="16">
        <f>SUM(E39)</f>
        <v>3.8199999999999998E-2</v>
      </c>
      <c r="F40" s="17">
        <f>SUM(F39)</f>
        <v>67.037943999999996</v>
      </c>
    </row>
    <row r="41" spans="2:10" s="1" customFormat="1" ht="25.5" customHeight="1" x14ac:dyDescent="0.3">
      <c r="B41" s="419" t="s">
        <v>34</v>
      </c>
      <c r="C41" s="34">
        <v>18</v>
      </c>
      <c r="D41" s="18" t="s">
        <v>38</v>
      </c>
      <c r="E41" s="35">
        <f>E29*E38</f>
        <v>7.9582949629629626E-2</v>
      </c>
      <c r="F41" s="36">
        <f t="shared" si="1"/>
        <v>139.66170996402963</v>
      </c>
      <c r="G41" s="61"/>
      <c r="H41" s="61"/>
      <c r="I41" s="61"/>
      <c r="J41" s="61"/>
    </row>
    <row r="42" spans="2:10" ht="12.85" customHeight="1" x14ac:dyDescent="0.3">
      <c r="B42" s="419"/>
      <c r="C42" s="19" t="s">
        <v>25</v>
      </c>
      <c r="D42" s="19"/>
      <c r="E42" s="20">
        <f>SUM(E41)</f>
        <v>7.9582949629629626E-2</v>
      </c>
      <c r="F42" s="21">
        <f>SUM(F41)</f>
        <v>139.66170996402963</v>
      </c>
    </row>
    <row r="43" spans="2:10" ht="12.85" customHeight="1" x14ac:dyDescent="0.3">
      <c r="B43" s="49" t="s">
        <v>115</v>
      </c>
      <c r="C43" s="50"/>
      <c r="D43" s="51"/>
      <c r="E43" s="20">
        <f>E29+E38+E40+E42</f>
        <v>0.68371065333333336</v>
      </c>
      <c r="F43" s="21">
        <f>F29+F38+F40+F42</f>
        <v>1199.8574997477333</v>
      </c>
    </row>
    <row r="45" spans="2:10" ht="25.5" customHeight="1" x14ac:dyDescent="0.3">
      <c r="B45" s="102" t="s">
        <v>143</v>
      </c>
      <c r="C45" s="103"/>
      <c r="D45" s="103"/>
      <c r="E45" s="104" t="s">
        <v>119</v>
      </c>
      <c r="F45" s="96" t="s">
        <v>59</v>
      </c>
    </row>
    <row r="46" spans="2:10" ht="12.85" customHeight="1" x14ac:dyDescent="0.3">
      <c r="B46" s="97"/>
      <c r="C46" s="22">
        <v>1</v>
      </c>
      <c r="D46" s="52" t="s">
        <v>141</v>
      </c>
      <c r="E46" s="64">
        <f>(F9*0.06)</f>
        <v>105.29519999999999</v>
      </c>
      <c r="F46" s="23">
        <f>IF(('Condições Gerais'!G33-E46)&lt;0,0,'Condições Gerais'!G33-E46)</f>
        <v>290.70479999999998</v>
      </c>
      <c r="G46" s="169"/>
    </row>
    <row r="47" spans="2:10" ht="12.85" customHeight="1" x14ac:dyDescent="0.3">
      <c r="B47" s="98"/>
      <c r="C47" s="22">
        <v>2</v>
      </c>
      <c r="D47" s="65" t="s">
        <v>125</v>
      </c>
      <c r="E47" s="64">
        <f>'Condições Gerais'!G36*'Condições Gerais'!E34</f>
        <v>95.171999999999997</v>
      </c>
      <c r="F47" s="23">
        <f>'Condições Gerais'!G36-E47</f>
        <v>380.68799999999999</v>
      </c>
    </row>
    <row r="48" spans="2:10" ht="12.85" customHeight="1" x14ac:dyDescent="0.3">
      <c r="B48" s="98"/>
      <c r="C48" s="22">
        <v>3</v>
      </c>
      <c r="D48" s="66" t="s">
        <v>134</v>
      </c>
      <c r="E48" s="154" t="s">
        <v>42</v>
      </c>
      <c r="F48" s="23">
        <f>'Condições Gerais'!G40</f>
        <v>0</v>
      </c>
    </row>
    <row r="49" spans="2:6" ht="12.85" customHeight="1" x14ac:dyDescent="0.3">
      <c r="B49" s="98"/>
      <c r="C49" s="22">
        <v>4</v>
      </c>
      <c r="D49" s="65" t="str">
        <f>'Condições Gerais'!D22</f>
        <v>INTRAJORNADA (indenizatória)</v>
      </c>
      <c r="E49" s="154" t="s">
        <v>42</v>
      </c>
      <c r="F49" s="23">
        <f>'Condições Gerais'!G23</f>
        <v>0</v>
      </c>
    </row>
    <row r="50" spans="2:6" ht="12.85" customHeight="1" x14ac:dyDescent="0.3">
      <c r="B50" s="98"/>
      <c r="C50" s="22">
        <v>5</v>
      </c>
      <c r="D50" s="65" t="str">
        <f>'Condições Gerais'!D41</f>
        <v xml:space="preserve">Cesta Basica </v>
      </c>
      <c r="E50" s="154" t="s">
        <v>42</v>
      </c>
      <c r="F50" s="23">
        <f>'Condições Gerais'!G42</f>
        <v>0</v>
      </c>
    </row>
    <row r="51" spans="2:6" ht="12.85" customHeight="1" x14ac:dyDescent="0.3">
      <c r="B51" s="98"/>
      <c r="C51" s="22">
        <v>6</v>
      </c>
      <c r="D51" s="65" t="str">
        <f>'Condições Gerais'!D43</f>
        <v>Outros custos ou benefícios da CCT</v>
      </c>
      <c r="E51" s="154" t="s">
        <v>42</v>
      </c>
      <c r="F51" s="23">
        <f>'Condições Gerais'!G44</f>
        <v>0</v>
      </c>
    </row>
    <row r="52" spans="2:6" ht="12.85" customHeight="1" x14ac:dyDescent="0.3">
      <c r="B52" s="98"/>
      <c r="C52" s="22">
        <v>7</v>
      </c>
      <c r="D52" s="65" t="str">
        <f>'Condições Gerais'!D45</f>
        <v>Outros custos ou benefícios da CCT</v>
      </c>
      <c r="E52" s="154" t="s">
        <v>42</v>
      </c>
      <c r="F52" s="23">
        <f>'Condições Gerais'!G46</f>
        <v>0</v>
      </c>
    </row>
    <row r="53" spans="2:6" ht="12.85" customHeight="1" x14ac:dyDescent="0.3">
      <c r="B53" s="99"/>
      <c r="C53" s="22">
        <v>8</v>
      </c>
      <c r="D53" s="65" t="str">
        <f>'Condições Gerais'!D47</f>
        <v>Outros custos ou benefícios da CCT</v>
      </c>
      <c r="E53" s="154" t="s">
        <v>42</v>
      </c>
      <c r="F53" s="23">
        <f>'Condições Gerais'!G48</f>
        <v>0</v>
      </c>
    </row>
    <row r="54" spans="2:6" ht="12.85" customHeight="1" x14ac:dyDescent="0.3">
      <c r="B54" s="99"/>
      <c r="C54" s="22">
        <v>9</v>
      </c>
      <c r="D54" s="65" t="str">
        <f>'Condições Gerais'!D49</f>
        <v>Outros custos ou benefícios da CCT</v>
      </c>
      <c r="E54" s="154" t="s">
        <v>42</v>
      </c>
      <c r="F54" s="23">
        <f>'Condições Gerais'!G50</f>
        <v>0</v>
      </c>
    </row>
    <row r="55" spans="2:6" ht="12.85" customHeight="1" x14ac:dyDescent="0.3">
      <c r="B55" s="99"/>
      <c r="C55" s="22">
        <v>10</v>
      </c>
      <c r="D55" s="65" t="str">
        <f>'Condições Gerais'!D51</f>
        <v>Outros custos ou benefícios da CCT</v>
      </c>
      <c r="E55" s="154" t="s">
        <v>42</v>
      </c>
      <c r="F55" s="23">
        <f>'Condições Gerais'!G52</f>
        <v>0</v>
      </c>
    </row>
    <row r="56" spans="2:6" ht="12.85" customHeight="1" x14ac:dyDescent="0.3">
      <c r="B56" s="99"/>
      <c r="C56" s="22">
        <v>11</v>
      </c>
      <c r="D56" s="65" t="str">
        <f>'Condições Gerais'!D53</f>
        <v>Outros custos ou benefícios da CCT</v>
      </c>
      <c r="E56" s="154" t="s">
        <v>42</v>
      </c>
      <c r="F56" s="23">
        <f>'Condições Gerais'!G54</f>
        <v>0</v>
      </c>
    </row>
    <row r="57" spans="2:6" ht="12.85" customHeight="1" x14ac:dyDescent="0.3">
      <c r="B57" s="99"/>
      <c r="C57" s="22">
        <v>12</v>
      </c>
      <c r="D57" s="65" t="str">
        <f>'Condições Gerais'!D55</f>
        <v>Outros custos ou benefícios da CCT</v>
      </c>
      <c r="E57" s="154" t="s">
        <v>42</v>
      </c>
      <c r="F57" s="23">
        <f>'Condições Gerais'!G56</f>
        <v>0</v>
      </c>
    </row>
    <row r="58" spans="2:6" ht="12.85" customHeight="1" x14ac:dyDescent="0.3">
      <c r="B58" s="99"/>
      <c r="C58" s="22">
        <v>13</v>
      </c>
      <c r="D58" s="65" t="str">
        <f>'Condições Gerais'!D57</f>
        <v>Outros custos ou benefícios da CCT</v>
      </c>
      <c r="E58" s="154" t="s">
        <v>42</v>
      </c>
      <c r="F58" s="23">
        <f>'Condições Gerais'!G58</f>
        <v>0</v>
      </c>
    </row>
    <row r="59" spans="2:6" ht="12.85" customHeight="1" x14ac:dyDescent="0.3">
      <c r="B59" s="49" t="s">
        <v>144</v>
      </c>
      <c r="C59" s="50"/>
      <c r="D59" s="50"/>
      <c r="E59" s="51"/>
      <c r="F59" s="31">
        <f>SUM(F46:F58)</f>
        <v>671.39279999999997</v>
      </c>
    </row>
    <row r="61" spans="2:6" ht="12.85" customHeight="1" x14ac:dyDescent="0.3">
      <c r="B61" s="46" t="s">
        <v>146</v>
      </c>
      <c r="C61" s="47"/>
      <c r="D61" s="47"/>
      <c r="E61" s="105"/>
      <c r="F61" s="96" t="s">
        <v>59</v>
      </c>
    </row>
    <row r="62" spans="2:6" ht="12.85" customHeight="1" x14ac:dyDescent="0.3">
      <c r="B62" s="41" t="s">
        <v>114</v>
      </c>
      <c r="C62" s="42"/>
      <c r="D62" s="42"/>
      <c r="E62" s="105"/>
      <c r="F62" s="39">
        <f>F18</f>
        <v>1754.92</v>
      </c>
    </row>
    <row r="63" spans="2:6" ht="12.85" customHeight="1" x14ac:dyDescent="0.3">
      <c r="B63" s="43" t="s">
        <v>115</v>
      </c>
      <c r="C63" s="44"/>
      <c r="D63" s="44"/>
      <c r="E63" s="105"/>
      <c r="F63" s="40">
        <f>F43</f>
        <v>1199.8574997477333</v>
      </c>
    </row>
    <row r="64" spans="2:6" ht="12.85" customHeight="1" x14ac:dyDescent="0.3">
      <c r="B64" s="43" t="s">
        <v>144</v>
      </c>
      <c r="C64" s="44"/>
      <c r="D64" s="44"/>
      <c r="E64" s="105"/>
      <c r="F64" s="40">
        <f>F59</f>
        <v>671.39279999999997</v>
      </c>
    </row>
    <row r="65" spans="2:6" ht="12.85" customHeight="1" x14ac:dyDescent="0.3">
      <c r="B65" s="68" t="s">
        <v>65</v>
      </c>
      <c r="C65" s="91"/>
      <c r="D65" s="91"/>
      <c r="E65" s="67"/>
      <c r="F65" s="63">
        <f>SUM(F62:F64)</f>
        <v>3626.1702997477337</v>
      </c>
    </row>
    <row r="67" spans="2:6" ht="12.85" customHeight="1" x14ac:dyDescent="0.3">
      <c r="B67" s="68" t="s">
        <v>290</v>
      </c>
      <c r="C67" s="69"/>
      <c r="D67" s="69"/>
      <c r="E67" s="106" t="s">
        <v>4</v>
      </c>
      <c r="F67" s="96" t="s">
        <v>59</v>
      </c>
    </row>
    <row r="68" spans="2:6" ht="12.85" customHeight="1" x14ac:dyDescent="0.3">
      <c r="B68" s="68" t="s">
        <v>291</v>
      </c>
      <c r="C68" s="91"/>
      <c r="D68" s="91"/>
      <c r="E68" s="138">
        <f>'Condições Gerais'!B40</f>
        <v>0</v>
      </c>
      <c r="F68" s="71">
        <f>E68*F65</f>
        <v>0</v>
      </c>
    </row>
    <row r="70" spans="2:6" ht="12.85" customHeight="1" x14ac:dyDescent="0.3">
      <c r="B70" s="68" t="s">
        <v>278</v>
      </c>
      <c r="C70" s="69"/>
      <c r="D70" s="69"/>
      <c r="E70" s="257"/>
      <c r="F70" s="96" t="s">
        <v>59</v>
      </c>
    </row>
    <row r="71" spans="2:6" ht="12.85" customHeight="1" x14ac:dyDescent="0.3">
      <c r="B71" s="68" t="s">
        <v>279</v>
      </c>
      <c r="C71" s="91"/>
      <c r="D71" s="91"/>
      <c r="E71" s="67"/>
      <c r="F71" s="71">
        <f>F65+F68</f>
        <v>3626.1702997477337</v>
      </c>
    </row>
    <row r="73" spans="2:6" ht="12.85" customHeight="1" x14ac:dyDescent="0.3">
      <c r="B73" s="46" t="s">
        <v>280</v>
      </c>
      <c r="C73" s="47"/>
      <c r="D73" s="48"/>
      <c r="E73" s="106" t="s">
        <v>4</v>
      </c>
      <c r="F73" s="96" t="s">
        <v>39</v>
      </c>
    </row>
    <row r="74" spans="2:6" ht="12.85" customHeight="1" x14ac:dyDescent="0.3">
      <c r="B74" s="28"/>
      <c r="C74" s="3">
        <v>1</v>
      </c>
      <c r="D74" s="24" t="str">
        <f>'Condições Gerais'!A33</f>
        <v>PIS</v>
      </c>
      <c r="E74" s="25">
        <f>'Condições Gerais'!B33</f>
        <v>0</v>
      </c>
      <c r="F74" s="26">
        <f t="shared" ref="F74:F79" si="2">E74*F$83</f>
        <v>0</v>
      </c>
    </row>
    <row r="75" spans="2:6" ht="12.85" customHeight="1" x14ac:dyDescent="0.3">
      <c r="B75" s="29"/>
      <c r="C75" s="3">
        <v>2</v>
      </c>
      <c r="D75" s="24" t="str">
        <f>'Condições Gerais'!A34</f>
        <v>COFINS</v>
      </c>
      <c r="E75" s="25">
        <f>'Condições Gerais'!B34</f>
        <v>0</v>
      </c>
      <c r="F75" s="26">
        <f t="shared" si="2"/>
        <v>0</v>
      </c>
    </row>
    <row r="76" spans="2:6" ht="12.85" customHeight="1" x14ac:dyDescent="0.3">
      <c r="B76" s="29"/>
      <c r="C76" s="3">
        <v>3</v>
      </c>
      <c r="D76" s="24" t="str">
        <f>'Condições Gerais'!A35</f>
        <v xml:space="preserve">ISS </v>
      </c>
      <c r="E76" s="25">
        <f>'Condições Gerais'!B35</f>
        <v>0</v>
      </c>
      <c r="F76" s="26">
        <f t="shared" si="2"/>
        <v>0</v>
      </c>
    </row>
    <row r="77" spans="2:6" ht="12.85" customHeight="1" x14ac:dyDescent="0.3">
      <c r="B77" s="29"/>
      <c r="C77" s="3">
        <v>4</v>
      </c>
      <c r="D77" s="24" t="str">
        <f>'Condições Gerais'!A36</f>
        <v xml:space="preserve"> </v>
      </c>
      <c r="E77" s="25">
        <f>'Condições Gerais'!B36</f>
        <v>0</v>
      </c>
      <c r="F77" s="26">
        <f t="shared" si="2"/>
        <v>0</v>
      </c>
    </row>
    <row r="78" spans="2:6" ht="12.85" customHeight="1" x14ac:dyDescent="0.3">
      <c r="B78" s="30"/>
      <c r="C78" s="3">
        <v>5</v>
      </c>
      <c r="D78" s="24" t="str">
        <f>'Condições Gerais'!A37</f>
        <v xml:space="preserve"> </v>
      </c>
      <c r="E78" s="25">
        <f>'Condições Gerais'!B37</f>
        <v>0</v>
      </c>
      <c r="F78" s="26">
        <f t="shared" si="2"/>
        <v>0</v>
      </c>
    </row>
    <row r="79" spans="2:6" ht="12.85" customHeight="1" x14ac:dyDescent="0.3">
      <c r="B79" s="49" t="s">
        <v>35</v>
      </c>
      <c r="C79" s="50"/>
      <c r="D79" s="51"/>
      <c r="E79" s="27">
        <f>SUM(E74:E78)</f>
        <v>0</v>
      </c>
      <c r="F79" s="32">
        <f t="shared" si="2"/>
        <v>0</v>
      </c>
    </row>
    <row r="81" spans="2:6" ht="12.85" customHeight="1" x14ac:dyDescent="0.3">
      <c r="B81" s="46" t="s">
        <v>281</v>
      </c>
      <c r="C81" s="47"/>
      <c r="D81" s="48"/>
      <c r="E81" s="106" t="s">
        <v>4</v>
      </c>
      <c r="F81" s="96" t="s">
        <v>39</v>
      </c>
    </row>
    <row r="82" spans="2:6" s="107" customFormat="1" ht="12.85" customHeight="1" x14ac:dyDescent="0.3">
      <c r="B82" s="72" t="s">
        <v>282</v>
      </c>
      <c r="C82" s="73"/>
      <c r="D82" s="74"/>
      <c r="E82" s="75">
        <f>1-E79</f>
        <v>1</v>
      </c>
      <c r="F82" s="155" t="s">
        <v>42</v>
      </c>
    </row>
    <row r="83" spans="2:6" s="107" customFormat="1" ht="12.85" customHeight="1" x14ac:dyDescent="0.3">
      <c r="B83" s="72" t="s">
        <v>126</v>
      </c>
      <c r="C83" s="73"/>
      <c r="D83" s="74"/>
      <c r="E83" s="75">
        <v>1</v>
      </c>
      <c r="F83" s="76">
        <f>F71/E82</f>
        <v>3626.1702997477337</v>
      </c>
    </row>
    <row r="84" spans="2:6" s="107" customFormat="1" ht="12.85" customHeight="1" x14ac:dyDescent="0.3">
      <c r="B84" s="77" t="s">
        <v>283</v>
      </c>
      <c r="C84" s="78"/>
      <c r="D84" s="79"/>
      <c r="E84" s="80"/>
      <c r="F84" s="81"/>
    </row>
    <row r="86" spans="2:6" s="107" customFormat="1" ht="25.5" customHeight="1" x14ac:dyDescent="0.3">
      <c r="B86" s="72" t="s">
        <v>285</v>
      </c>
      <c r="C86" s="73"/>
      <c r="D86" s="74"/>
      <c r="E86" s="2" t="s">
        <v>61</v>
      </c>
      <c r="F86" s="71" t="s">
        <v>37</v>
      </c>
    </row>
    <row r="87" spans="2:6" ht="12.85" customHeight="1" x14ac:dyDescent="0.3">
      <c r="B87" s="77"/>
      <c r="C87" s="78"/>
      <c r="D87" s="79"/>
      <c r="E87" s="160">
        <f>'Condições Gerais'!G14</f>
        <v>1</v>
      </c>
      <c r="F87" s="71">
        <f>F83*E87</f>
        <v>3626.1702997477337</v>
      </c>
    </row>
    <row r="89" spans="2:6" s="107" customFormat="1" ht="25.5" customHeight="1" x14ac:dyDescent="0.3">
      <c r="B89" s="72" t="s">
        <v>284</v>
      </c>
      <c r="C89" s="73"/>
      <c r="D89" s="74"/>
      <c r="E89" s="2" t="s">
        <v>36</v>
      </c>
      <c r="F89" s="71" t="s">
        <v>60</v>
      </c>
    </row>
    <row r="90" spans="2:6" ht="12.85" customHeight="1" x14ac:dyDescent="0.3">
      <c r="B90" s="77"/>
      <c r="C90" s="78"/>
      <c r="D90" s="79"/>
      <c r="E90" s="108">
        <f>'Condições Gerais'!B8</f>
        <v>12</v>
      </c>
      <c r="F90" s="71">
        <f>F87*E90</f>
        <v>43514.043596972806</v>
      </c>
    </row>
  </sheetData>
  <sheetProtection algorithmName="SHA-512" hashValue="A/w1irmz9/bFeODyTZDEmNWP/onGLmm8LF8b1oqIHiWWm3E+p5TcWMNc+2Ri1WuitwS8uGtjn57DPS4FLbGxdA==" saltValue="MbvNTNPDEnwO0VrvwjuT1g==" spinCount="100000" sheet="1" objects="1" scenarios="1" selectLockedCells="1" selectUnlockedCells="1"/>
  <mergeCells count="6">
    <mergeCell ref="B1:F1"/>
    <mergeCell ref="B30:B38"/>
    <mergeCell ref="B39:B40"/>
    <mergeCell ref="B41:B42"/>
    <mergeCell ref="B3:F3"/>
    <mergeCell ref="B21:B29"/>
  </mergeCells>
  <printOptions horizontalCentered="1"/>
  <pageMargins left="0.98425196850393704" right="0.39370078740157483" top="0.39370078740157483" bottom="0.39370078740157483" header="0.31496062992125984" footer="0.31496062992125984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90"/>
  <sheetViews>
    <sheetView showGridLines="0" workbookViewId="0">
      <selection activeCell="F9" sqref="F9"/>
    </sheetView>
  </sheetViews>
  <sheetFormatPr defaultColWidth="9.09765625" defaultRowHeight="12.85" customHeight="1" x14ac:dyDescent="0.3"/>
  <cols>
    <col min="1" max="1" width="2.09765625" style="61" customWidth="1"/>
    <col min="2" max="2" width="10.3984375" style="61" customWidth="1"/>
    <col min="3" max="3" width="5.09765625" style="61" customWidth="1"/>
    <col min="4" max="4" width="39.69921875" style="61" customWidth="1"/>
    <col min="5" max="5" width="14.69921875" style="61" customWidth="1"/>
    <col min="6" max="6" width="16.09765625" style="62" customWidth="1"/>
    <col min="7" max="7" width="14.69921875" style="61" customWidth="1"/>
    <col min="8" max="8" width="9.09765625" style="61"/>
    <col min="9" max="9" width="10.296875" style="61" bestFit="1" customWidth="1"/>
    <col min="10" max="16384" width="9.09765625" style="61"/>
  </cols>
  <sheetData>
    <row r="1" spans="2:7" ht="12.85" customHeight="1" x14ac:dyDescent="0.3">
      <c r="B1" s="416" t="str">
        <f>'Condições Gerais'!A1</f>
        <v>PREFEITURA DE BELO HORIZONTE</v>
      </c>
      <c r="C1" s="416"/>
      <c r="D1" s="416"/>
      <c r="E1" s="416"/>
      <c r="F1" s="416"/>
    </row>
    <row r="3" spans="2:7" ht="12.85" customHeight="1" x14ac:dyDescent="0.3">
      <c r="B3" s="416" t="s">
        <v>0</v>
      </c>
      <c r="C3" s="416"/>
      <c r="D3" s="416"/>
      <c r="E3" s="416"/>
      <c r="F3" s="416"/>
    </row>
    <row r="5" spans="2:7" ht="12.85" customHeight="1" x14ac:dyDescent="0.3">
      <c r="B5" s="68" t="s">
        <v>139</v>
      </c>
      <c r="C5" s="69"/>
      <c r="D5" s="70"/>
      <c r="E5" s="71" t="s">
        <v>43</v>
      </c>
      <c r="F5" s="71" t="s">
        <v>62</v>
      </c>
    </row>
    <row r="6" spans="2:7" ht="12.85" customHeight="1" x14ac:dyDescent="0.3">
      <c r="B6" s="161" t="str">
        <f>'Condições Gerais'!H6</f>
        <v>02- Copeira</v>
      </c>
      <c r="C6" s="94"/>
      <c r="D6" s="95"/>
      <c r="E6" s="158">
        <f>'Condições Gerais'!H17</f>
        <v>220</v>
      </c>
      <c r="F6" s="159">
        <f>'Condições Gerais'!H18</f>
        <v>5.3403636363636364</v>
      </c>
    </row>
    <row r="8" spans="2:7" ht="12.85" customHeight="1" x14ac:dyDescent="0.3">
      <c r="B8" s="236" t="s">
        <v>64</v>
      </c>
      <c r="C8" s="47"/>
      <c r="D8" s="47"/>
      <c r="E8" s="164" t="s">
        <v>165</v>
      </c>
      <c r="F8" s="96" t="s">
        <v>59</v>
      </c>
    </row>
    <row r="9" spans="2:7" ht="12.85" customHeight="1" x14ac:dyDescent="0.3">
      <c r="B9" s="97"/>
      <c r="C9" s="3">
        <v>1</v>
      </c>
      <c r="D9" s="41" t="s">
        <v>28</v>
      </c>
      <c r="E9" s="45"/>
      <c r="F9" s="4">
        <f>'Condições Gerais'!H9</f>
        <v>1174.8800000000001</v>
      </c>
    </row>
    <row r="10" spans="2:7" ht="12.85" customHeight="1" x14ac:dyDescent="0.3">
      <c r="B10" s="98"/>
      <c r="C10" s="3">
        <v>2</v>
      </c>
      <c r="D10" s="41" t="s">
        <v>48</v>
      </c>
      <c r="E10" s="45"/>
      <c r="F10" s="4">
        <f>'Condições Gerais'!H10</f>
        <v>0</v>
      </c>
    </row>
    <row r="11" spans="2:7" ht="12.85" customHeight="1" x14ac:dyDescent="0.3">
      <c r="B11" s="98"/>
      <c r="C11" s="3">
        <v>3</v>
      </c>
      <c r="D11" s="41" t="s">
        <v>49</v>
      </c>
      <c r="E11" s="45"/>
      <c r="F11" s="4">
        <f>'Condições Gerais'!H12</f>
        <v>0</v>
      </c>
    </row>
    <row r="12" spans="2:7" ht="12.85" customHeight="1" x14ac:dyDescent="0.3">
      <c r="B12" s="98"/>
      <c r="C12" s="3">
        <v>4</v>
      </c>
      <c r="D12" s="41" t="s">
        <v>31</v>
      </c>
      <c r="E12" s="163">
        <f>'Condições Gerais'!H20</f>
        <v>0</v>
      </c>
      <c r="F12" s="4">
        <f>'Condições Gerais'!H21</f>
        <v>0</v>
      </c>
      <c r="G12" s="99"/>
    </row>
    <row r="13" spans="2:7" ht="12.85" customHeight="1" x14ac:dyDescent="0.3">
      <c r="B13" s="98"/>
      <c r="C13" s="3">
        <v>5</v>
      </c>
      <c r="D13" s="41" t="s">
        <v>123</v>
      </c>
      <c r="E13" s="163">
        <f>'Condições Gerais'!H24</f>
        <v>0</v>
      </c>
      <c r="F13" s="4">
        <f>'Condições Gerais'!H25</f>
        <v>0</v>
      </c>
    </row>
    <row r="14" spans="2:7" ht="12.85" customHeight="1" x14ac:dyDescent="0.3">
      <c r="B14" s="98"/>
      <c r="C14" s="3">
        <v>6</v>
      </c>
      <c r="D14" s="41" t="s">
        <v>241</v>
      </c>
      <c r="E14" s="163">
        <f>'Condições Gerais'!H28</f>
        <v>0</v>
      </c>
      <c r="F14" s="4">
        <f>'Condições Gerais'!H29</f>
        <v>0</v>
      </c>
    </row>
    <row r="15" spans="2:7" ht="12.85" customHeight="1" x14ac:dyDescent="0.3">
      <c r="B15" s="98"/>
      <c r="C15" s="3">
        <v>7</v>
      </c>
      <c r="D15" s="41" t="s">
        <v>29</v>
      </c>
      <c r="E15" s="163">
        <f>'Condições Gerais'!H30</f>
        <v>0</v>
      </c>
      <c r="F15" s="4">
        <f>'Condições Gerais'!H31</f>
        <v>0</v>
      </c>
    </row>
    <row r="16" spans="2:7" ht="12.85" customHeight="1" x14ac:dyDescent="0.3">
      <c r="B16" s="98"/>
      <c r="C16" s="3">
        <v>8</v>
      </c>
      <c r="D16" s="238" t="s">
        <v>252</v>
      </c>
      <c r="E16" s="163">
        <f>'Condições Gerais'!H26</f>
        <v>0</v>
      </c>
      <c r="F16" s="4">
        <f>'Condições Gerais'!H27</f>
        <v>0</v>
      </c>
    </row>
    <row r="17" spans="2:6" ht="12.85" customHeight="1" x14ac:dyDescent="0.3">
      <c r="B17" s="100"/>
      <c r="C17" s="22">
        <v>9</v>
      </c>
      <c r="D17" s="41" t="s">
        <v>47</v>
      </c>
      <c r="E17" s="45"/>
      <c r="F17" s="4">
        <f>(F12+F13+F14+F15+F16)/24*6</f>
        <v>0</v>
      </c>
    </row>
    <row r="18" spans="2:6" ht="12.85" customHeight="1" x14ac:dyDescent="0.3">
      <c r="B18" s="237" t="s">
        <v>114</v>
      </c>
      <c r="C18" s="47"/>
      <c r="D18" s="47"/>
      <c r="E18" s="48"/>
      <c r="F18" s="33">
        <f>SUM(F9:F17)</f>
        <v>1174.8800000000001</v>
      </c>
    </row>
    <row r="20" spans="2:6" ht="12.85" customHeight="1" x14ac:dyDescent="0.3">
      <c r="B20" s="46" t="s">
        <v>63</v>
      </c>
      <c r="C20" s="47"/>
      <c r="D20" s="48"/>
      <c r="E20" s="101" t="s">
        <v>4</v>
      </c>
      <c r="F20" s="96" t="s">
        <v>59</v>
      </c>
    </row>
    <row r="21" spans="2:6" ht="12.85" customHeight="1" x14ac:dyDescent="0.3">
      <c r="B21" s="420" t="s">
        <v>3</v>
      </c>
      <c r="C21" s="5">
        <v>1</v>
      </c>
      <c r="D21" s="37" t="str">
        <f>'Condições Gerais'!A23</f>
        <v>INSS</v>
      </c>
      <c r="E21" s="6">
        <f>'Condições Gerais'!B23</f>
        <v>0.2</v>
      </c>
      <c r="F21" s="7">
        <f>E21*$F$18</f>
        <v>234.97600000000003</v>
      </c>
    </row>
    <row r="22" spans="2:6" ht="12.85" customHeight="1" x14ac:dyDescent="0.3">
      <c r="B22" s="421"/>
      <c r="C22" s="5">
        <v>2</v>
      </c>
      <c r="D22" s="37" t="str">
        <f>'Condições Gerais'!A24</f>
        <v>SESI ou SESC</v>
      </c>
      <c r="E22" s="6">
        <f>'Condições Gerais'!B24</f>
        <v>0</v>
      </c>
      <c r="F22" s="7">
        <f t="shared" ref="F22:F28" si="0">E22*$F$18</f>
        <v>0</v>
      </c>
    </row>
    <row r="23" spans="2:6" ht="12.85" customHeight="1" x14ac:dyDescent="0.3">
      <c r="B23" s="421"/>
      <c r="C23" s="5">
        <v>3</v>
      </c>
      <c r="D23" s="37" t="str">
        <f>'Condições Gerais'!A25</f>
        <v>SENAI ou SENAC</v>
      </c>
      <c r="E23" s="6">
        <f>'Condições Gerais'!B25</f>
        <v>0</v>
      </c>
      <c r="F23" s="7">
        <f t="shared" si="0"/>
        <v>0</v>
      </c>
    </row>
    <row r="24" spans="2:6" ht="12.85" customHeight="1" x14ac:dyDescent="0.3">
      <c r="B24" s="421"/>
      <c r="C24" s="5">
        <v>4</v>
      </c>
      <c r="D24" s="37" t="str">
        <f>'Condições Gerais'!A26</f>
        <v>INCRA</v>
      </c>
      <c r="E24" s="6">
        <f>'Condições Gerais'!B26</f>
        <v>0</v>
      </c>
      <c r="F24" s="7">
        <f t="shared" si="0"/>
        <v>0</v>
      </c>
    </row>
    <row r="25" spans="2:6" ht="12.85" customHeight="1" x14ac:dyDescent="0.3">
      <c r="B25" s="421"/>
      <c r="C25" s="5">
        <v>5</v>
      </c>
      <c r="D25" s="37" t="str">
        <f>'Condições Gerais'!A27</f>
        <v>Salário educação</v>
      </c>
      <c r="E25" s="6">
        <f>'Condições Gerais'!B27</f>
        <v>2.5000000000000001E-2</v>
      </c>
      <c r="F25" s="7">
        <f t="shared" si="0"/>
        <v>29.372000000000003</v>
      </c>
    </row>
    <row r="26" spans="2:6" ht="12.85" customHeight="1" x14ac:dyDescent="0.3">
      <c r="B26" s="421"/>
      <c r="C26" s="5">
        <v>6</v>
      </c>
      <c r="D26" s="37" t="str">
        <f>'Condições Gerais'!A28</f>
        <v>FGTS</v>
      </c>
      <c r="E26" s="6">
        <f>'Condições Gerais'!B28</f>
        <v>0.08</v>
      </c>
      <c r="F26" s="7">
        <f t="shared" si="0"/>
        <v>93.990400000000008</v>
      </c>
    </row>
    <row r="27" spans="2:6" ht="12.85" customHeight="1" x14ac:dyDescent="0.3">
      <c r="B27" s="421"/>
      <c r="C27" s="5">
        <v>7</v>
      </c>
      <c r="D27" s="37" t="str">
        <f>'Condições Gerais'!A29</f>
        <v>Seguro acidente do trabalho</v>
      </c>
      <c r="E27" s="6">
        <f>'Condições Gerais'!B29</f>
        <v>0</v>
      </c>
      <c r="F27" s="7">
        <f t="shared" si="0"/>
        <v>0</v>
      </c>
    </row>
    <row r="28" spans="2:6" ht="12.85" customHeight="1" x14ac:dyDescent="0.3">
      <c r="B28" s="421"/>
      <c r="C28" s="5">
        <v>8</v>
      </c>
      <c r="D28" s="37" t="str">
        <f>'Condições Gerais'!A30</f>
        <v>SEBRAE</v>
      </c>
      <c r="E28" s="6">
        <f>'Condições Gerais'!B30</f>
        <v>0</v>
      </c>
      <c r="F28" s="7">
        <f t="shared" si="0"/>
        <v>0</v>
      </c>
    </row>
    <row r="29" spans="2:6" ht="12.85" customHeight="1" x14ac:dyDescent="0.3">
      <c r="B29" s="422"/>
      <c r="C29" s="8" t="s">
        <v>13</v>
      </c>
      <c r="D29" s="8"/>
      <c r="E29" s="9">
        <f>SUM(E21:E28)</f>
        <v>0.30499999999999999</v>
      </c>
      <c r="F29" s="10">
        <f>SUM(F21:F28)</f>
        <v>358.33840000000004</v>
      </c>
    </row>
    <row r="30" spans="2:6" ht="12.85" customHeight="1" x14ac:dyDescent="0.3">
      <c r="B30" s="417" t="s">
        <v>14</v>
      </c>
      <c r="C30" s="165">
        <v>9</v>
      </c>
      <c r="D30" s="37" t="str">
        <f>'Condições Gerais'!A12</f>
        <v xml:space="preserve">Férias </v>
      </c>
      <c r="E30" s="6">
        <f>'Condições Gerais'!B12</f>
        <v>0.12037037037037036</v>
      </c>
      <c r="F30" s="7">
        <f>E30*$F$18</f>
        <v>141.42074074074074</v>
      </c>
    </row>
    <row r="31" spans="2:6" ht="12.85" customHeight="1" x14ac:dyDescent="0.3">
      <c r="B31" s="417"/>
      <c r="C31" s="165">
        <v>10</v>
      </c>
      <c r="D31" s="37" t="str">
        <f>'Condições Gerais'!A13</f>
        <v>Auxílio doença</v>
      </c>
      <c r="E31" s="6">
        <f>'Condições Gerais'!B13</f>
        <v>1.6555555555555556E-2</v>
      </c>
      <c r="F31" s="7">
        <f t="shared" ref="F31:F41" si="1">E31*$F$18</f>
        <v>19.450791111111112</v>
      </c>
    </row>
    <row r="32" spans="2:6" ht="12.85" customHeight="1" x14ac:dyDescent="0.3">
      <c r="B32" s="417"/>
      <c r="C32" s="165">
        <v>11</v>
      </c>
      <c r="D32" s="37" t="str">
        <f>'Condições Gerais'!A14</f>
        <v>Licença maternidade</v>
      </c>
      <c r="E32" s="6">
        <f>'Condições Gerais'!B14</f>
        <v>5.5239999999999994E-3</v>
      </c>
      <c r="F32" s="7">
        <f t="shared" si="1"/>
        <v>6.4900371200000002</v>
      </c>
    </row>
    <row r="33" spans="2:10" ht="12.85" customHeight="1" x14ac:dyDescent="0.3">
      <c r="B33" s="417"/>
      <c r="C33" s="165">
        <v>12</v>
      </c>
      <c r="D33" s="37" t="str">
        <f>'Condições Gerais'!A15</f>
        <v>Licença paternidade</v>
      </c>
      <c r="E33" s="6">
        <f>'Condições Gerais'!B15</f>
        <v>2.0833333333333332E-4</v>
      </c>
      <c r="F33" s="7">
        <f t="shared" si="1"/>
        <v>0.24476666666666666</v>
      </c>
    </row>
    <row r="34" spans="2:10" ht="12.85" customHeight="1" x14ac:dyDescent="0.3">
      <c r="B34" s="417"/>
      <c r="C34" s="165">
        <v>13</v>
      </c>
      <c r="D34" s="37" t="str">
        <f>'Condições Gerais'!A16</f>
        <v>Faltas legais</v>
      </c>
      <c r="E34" s="6">
        <f>'Condições Gerais'!B16</f>
        <v>8.2222222222222228E-3</v>
      </c>
      <c r="F34" s="7">
        <f t="shared" si="1"/>
        <v>9.6601244444444454</v>
      </c>
    </row>
    <row r="35" spans="2:10" ht="12.85" customHeight="1" x14ac:dyDescent="0.3">
      <c r="B35" s="417"/>
      <c r="C35" s="165">
        <v>14</v>
      </c>
      <c r="D35" s="37" t="str">
        <f>'Condições Gerais'!A17</f>
        <v>Acidente de trabalho</v>
      </c>
      <c r="E35" s="6">
        <f>'Condições Gerais'!B17</f>
        <v>3.2499999999999999E-4</v>
      </c>
      <c r="F35" s="7">
        <f t="shared" si="1"/>
        <v>0.38183600000000001</v>
      </c>
    </row>
    <row r="36" spans="2:10" ht="12.85" customHeight="1" x14ac:dyDescent="0.3">
      <c r="B36" s="417"/>
      <c r="C36" s="165">
        <v>15</v>
      </c>
      <c r="D36" s="37" t="str">
        <f>'Condições Gerais'!A18</f>
        <v>Aviso Prévio</v>
      </c>
      <c r="E36" s="6">
        <f>'Condições Gerais'!B18</f>
        <v>1.9444444444444445E-2</v>
      </c>
      <c r="F36" s="7">
        <f t="shared" si="1"/>
        <v>22.844888888888892</v>
      </c>
    </row>
    <row r="37" spans="2:10" ht="12.85" customHeight="1" x14ac:dyDescent="0.3">
      <c r="B37" s="417"/>
      <c r="C37" s="165">
        <v>16</v>
      </c>
      <c r="D37" s="37" t="str">
        <f>'Condições Gerais'!A19</f>
        <v>13º Salário</v>
      </c>
      <c r="E37" s="6">
        <f>'Condições Gerais'!B19</f>
        <v>9.0277777777777776E-2</v>
      </c>
      <c r="F37" s="7">
        <f t="shared" si="1"/>
        <v>106.06555555555556</v>
      </c>
    </row>
    <row r="38" spans="2:10" ht="12.85" customHeight="1" x14ac:dyDescent="0.3">
      <c r="B38" s="417"/>
      <c r="C38" s="11" t="s">
        <v>22</v>
      </c>
      <c r="D38" s="11"/>
      <c r="E38" s="12">
        <f>SUM(E30:E37)</f>
        <v>0.26092770370370372</v>
      </c>
      <c r="F38" s="13">
        <f>SUM(F30:F37)</f>
        <v>306.55874052740739</v>
      </c>
    </row>
    <row r="39" spans="2:10" ht="12.85" customHeight="1" x14ac:dyDescent="0.3">
      <c r="B39" s="418" t="s">
        <v>23</v>
      </c>
      <c r="C39" s="166">
        <v>17</v>
      </c>
      <c r="D39" s="38" t="str">
        <f>'Condições Gerais'!A20</f>
        <v>Indenizações  - rescisões s/ justa causa</v>
      </c>
      <c r="E39" s="14">
        <f>'Condições Gerais'!B20</f>
        <v>3.8199999999999998E-2</v>
      </c>
      <c r="F39" s="7">
        <f t="shared" si="1"/>
        <v>44.880416000000004</v>
      </c>
    </row>
    <row r="40" spans="2:10" ht="12.85" customHeight="1" x14ac:dyDescent="0.3">
      <c r="B40" s="418"/>
      <c r="C40" s="15" t="s">
        <v>24</v>
      </c>
      <c r="D40" s="15"/>
      <c r="E40" s="16">
        <f>SUM(E39)</f>
        <v>3.8199999999999998E-2</v>
      </c>
      <c r="F40" s="17">
        <f>SUM(F39)</f>
        <v>44.880416000000004</v>
      </c>
    </row>
    <row r="41" spans="2:10" s="1" customFormat="1" ht="25.5" customHeight="1" x14ac:dyDescent="0.3">
      <c r="B41" s="419" t="s">
        <v>34</v>
      </c>
      <c r="C41" s="34">
        <v>18</v>
      </c>
      <c r="D41" s="18" t="s">
        <v>38</v>
      </c>
      <c r="E41" s="35">
        <f>E29*E38</f>
        <v>7.9582949629629626E-2</v>
      </c>
      <c r="F41" s="36">
        <f t="shared" si="1"/>
        <v>93.500415860859263</v>
      </c>
      <c r="G41" s="61"/>
      <c r="H41" s="61"/>
      <c r="I41" s="61"/>
      <c r="J41" s="61"/>
    </row>
    <row r="42" spans="2:10" ht="12.85" customHeight="1" x14ac:dyDescent="0.3">
      <c r="B42" s="419"/>
      <c r="C42" s="19" t="s">
        <v>25</v>
      </c>
      <c r="D42" s="19"/>
      <c r="E42" s="20">
        <f>SUM(E41)</f>
        <v>7.9582949629629626E-2</v>
      </c>
      <c r="F42" s="21">
        <f>SUM(F41)</f>
        <v>93.500415860859263</v>
      </c>
    </row>
    <row r="43" spans="2:10" ht="12.85" customHeight="1" x14ac:dyDescent="0.3">
      <c r="B43" s="49" t="s">
        <v>115</v>
      </c>
      <c r="C43" s="50"/>
      <c r="D43" s="51"/>
      <c r="E43" s="20">
        <f>E29+E38+E40+E42</f>
        <v>0.68371065333333336</v>
      </c>
      <c r="F43" s="21">
        <f>F29+F38+F40+F42</f>
        <v>803.27797238826656</v>
      </c>
    </row>
    <row r="45" spans="2:10" ht="25.5" customHeight="1" x14ac:dyDescent="0.3">
      <c r="B45" s="102" t="s">
        <v>143</v>
      </c>
      <c r="C45" s="103"/>
      <c r="D45" s="103"/>
      <c r="E45" s="104" t="s">
        <v>119</v>
      </c>
      <c r="F45" s="96" t="s">
        <v>59</v>
      </c>
    </row>
    <row r="46" spans="2:10" ht="12.85" customHeight="1" x14ac:dyDescent="0.3">
      <c r="B46" s="97"/>
      <c r="C46" s="22">
        <v>1</v>
      </c>
      <c r="D46" s="52" t="s">
        <v>141</v>
      </c>
      <c r="E46" s="64">
        <f>(F9*0.06)</f>
        <v>70.492800000000003</v>
      </c>
      <c r="F46" s="23">
        <f>IF(('Condições Gerais'!H33-E46)&lt;0,0,'Condições Gerais'!H33-E46)</f>
        <v>325.50720000000001</v>
      </c>
      <c r="G46" s="169"/>
    </row>
    <row r="47" spans="2:10" ht="12.85" customHeight="1" x14ac:dyDescent="0.3">
      <c r="B47" s="98"/>
      <c r="C47" s="22">
        <v>2</v>
      </c>
      <c r="D47" s="65" t="s">
        <v>125</v>
      </c>
      <c r="E47" s="64">
        <f>'Condições Gerais'!H36*'Condições Gerais'!E34</f>
        <v>95.171999999999997</v>
      </c>
      <c r="F47" s="23">
        <f>'Condições Gerais'!H36-E47</f>
        <v>380.68799999999999</v>
      </c>
    </row>
    <row r="48" spans="2:10" ht="12.85" customHeight="1" x14ac:dyDescent="0.3">
      <c r="B48" s="98"/>
      <c r="C48" s="22">
        <v>3</v>
      </c>
      <c r="D48" s="66" t="s">
        <v>134</v>
      </c>
      <c r="E48" s="154" t="s">
        <v>42</v>
      </c>
      <c r="F48" s="23">
        <f>'Condições Gerais'!H40</f>
        <v>0</v>
      </c>
    </row>
    <row r="49" spans="2:6" ht="12.85" customHeight="1" x14ac:dyDescent="0.3">
      <c r="B49" s="98"/>
      <c r="C49" s="22">
        <v>4</v>
      </c>
      <c r="D49" s="65" t="str">
        <f>'Condições Gerais'!D22</f>
        <v>INTRAJORNADA (indenizatória)</v>
      </c>
      <c r="E49" s="154" t="s">
        <v>42</v>
      </c>
      <c r="F49" s="23">
        <f>'Condições Gerais'!H23</f>
        <v>0</v>
      </c>
    </row>
    <row r="50" spans="2:6" ht="12.85" customHeight="1" x14ac:dyDescent="0.3">
      <c r="B50" s="98"/>
      <c r="C50" s="22">
        <v>5</v>
      </c>
      <c r="D50" s="65" t="str">
        <f>'Condições Gerais'!D41</f>
        <v xml:space="preserve">Cesta Basica </v>
      </c>
      <c r="E50" s="154" t="s">
        <v>42</v>
      </c>
      <c r="F50" s="23">
        <f>'Condições Gerais'!H42</f>
        <v>0</v>
      </c>
    </row>
    <row r="51" spans="2:6" ht="12.85" customHeight="1" x14ac:dyDescent="0.3">
      <c r="B51" s="98"/>
      <c r="C51" s="22">
        <v>6</v>
      </c>
      <c r="D51" s="65" t="str">
        <f>'Condições Gerais'!D43</f>
        <v>Outros custos ou benefícios da CCT</v>
      </c>
      <c r="E51" s="154" t="s">
        <v>42</v>
      </c>
      <c r="F51" s="23">
        <f>'Condições Gerais'!H44</f>
        <v>0</v>
      </c>
    </row>
    <row r="52" spans="2:6" ht="12.85" customHeight="1" x14ac:dyDescent="0.3">
      <c r="B52" s="98"/>
      <c r="C52" s="22">
        <v>7</v>
      </c>
      <c r="D52" s="65" t="str">
        <f>'Condições Gerais'!D45</f>
        <v>Outros custos ou benefícios da CCT</v>
      </c>
      <c r="E52" s="154" t="s">
        <v>42</v>
      </c>
      <c r="F52" s="23">
        <f>'Condições Gerais'!H46</f>
        <v>0</v>
      </c>
    </row>
    <row r="53" spans="2:6" ht="12.85" customHeight="1" x14ac:dyDescent="0.3">
      <c r="B53" s="99"/>
      <c r="C53" s="22">
        <v>8</v>
      </c>
      <c r="D53" s="65" t="str">
        <f>'Condições Gerais'!D47</f>
        <v>Outros custos ou benefícios da CCT</v>
      </c>
      <c r="E53" s="154" t="s">
        <v>42</v>
      </c>
      <c r="F53" s="23">
        <f>'Condições Gerais'!H48</f>
        <v>0</v>
      </c>
    </row>
    <row r="54" spans="2:6" ht="12.85" customHeight="1" x14ac:dyDescent="0.3">
      <c r="B54" s="99"/>
      <c r="C54" s="22">
        <v>9</v>
      </c>
      <c r="D54" s="65" t="str">
        <f>'Condições Gerais'!D53</f>
        <v>Outros custos ou benefícios da CCT</v>
      </c>
      <c r="E54" s="154" t="s">
        <v>42</v>
      </c>
      <c r="F54" s="23">
        <f>'Condições Gerais'!H50</f>
        <v>0</v>
      </c>
    </row>
    <row r="55" spans="2:6" ht="12.85" customHeight="1" x14ac:dyDescent="0.3">
      <c r="B55" s="99"/>
      <c r="C55" s="22">
        <v>10</v>
      </c>
      <c r="D55" s="65" t="str">
        <f>'Condições Gerais'!D55</f>
        <v>Outros custos ou benefícios da CCT</v>
      </c>
      <c r="E55" s="154" t="s">
        <v>42</v>
      </c>
      <c r="F55" s="23">
        <f>'Condições Gerais'!H52</f>
        <v>0</v>
      </c>
    </row>
    <row r="56" spans="2:6" ht="12.85" customHeight="1" x14ac:dyDescent="0.3">
      <c r="B56" s="99"/>
      <c r="C56" s="22">
        <v>11</v>
      </c>
      <c r="D56" s="65" t="str">
        <f>'Condições Gerais'!D57</f>
        <v>Outros custos ou benefícios da CCT</v>
      </c>
      <c r="E56" s="154" t="s">
        <v>42</v>
      </c>
      <c r="F56" s="23">
        <f>'Condições Gerais'!H54</f>
        <v>0</v>
      </c>
    </row>
    <row r="57" spans="2:6" ht="12.85" customHeight="1" x14ac:dyDescent="0.3">
      <c r="B57" s="99"/>
      <c r="C57" s="22">
        <v>12</v>
      </c>
      <c r="D57" s="65" t="str">
        <f>'Condições Gerais'!D55</f>
        <v>Outros custos ou benefícios da CCT</v>
      </c>
      <c r="E57" s="154" t="s">
        <v>42</v>
      </c>
      <c r="F57" s="23">
        <f>'Condições Gerais'!H56</f>
        <v>0</v>
      </c>
    </row>
    <row r="58" spans="2:6" ht="12.85" customHeight="1" x14ac:dyDescent="0.3">
      <c r="B58" s="99"/>
      <c r="C58" s="22">
        <v>13</v>
      </c>
      <c r="D58" s="65" t="str">
        <f>'Condições Gerais'!D57</f>
        <v>Outros custos ou benefícios da CCT</v>
      </c>
      <c r="E58" s="154" t="s">
        <v>42</v>
      </c>
      <c r="F58" s="23">
        <f>'Condições Gerais'!H58</f>
        <v>0</v>
      </c>
    </row>
    <row r="59" spans="2:6" ht="12.85" customHeight="1" x14ac:dyDescent="0.3">
      <c r="B59" s="49" t="s">
        <v>144</v>
      </c>
      <c r="C59" s="50"/>
      <c r="D59" s="50"/>
      <c r="E59" s="51"/>
      <c r="F59" s="31">
        <f>SUM(F46:F58)</f>
        <v>706.1952</v>
      </c>
    </row>
    <row r="61" spans="2:6" ht="12.85" customHeight="1" x14ac:dyDescent="0.3">
      <c r="B61" s="46" t="s">
        <v>146</v>
      </c>
      <c r="C61" s="47"/>
      <c r="D61" s="47"/>
      <c r="E61" s="105"/>
      <c r="F61" s="96" t="s">
        <v>59</v>
      </c>
    </row>
    <row r="62" spans="2:6" ht="12.85" customHeight="1" x14ac:dyDescent="0.3">
      <c r="B62" s="41" t="s">
        <v>114</v>
      </c>
      <c r="C62" s="42"/>
      <c r="D62" s="42"/>
      <c r="E62" s="105"/>
      <c r="F62" s="39">
        <f>F18</f>
        <v>1174.8800000000001</v>
      </c>
    </row>
    <row r="63" spans="2:6" ht="12.85" customHeight="1" x14ac:dyDescent="0.3">
      <c r="B63" s="43" t="s">
        <v>115</v>
      </c>
      <c r="C63" s="44"/>
      <c r="D63" s="44"/>
      <c r="E63" s="105"/>
      <c r="F63" s="40">
        <f>F43</f>
        <v>803.27797238826656</v>
      </c>
    </row>
    <row r="64" spans="2:6" ht="12.85" customHeight="1" x14ac:dyDescent="0.3">
      <c r="B64" s="43" t="s">
        <v>144</v>
      </c>
      <c r="C64" s="44"/>
      <c r="D64" s="44"/>
      <c r="E64" s="105"/>
      <c r="F64" s="40">
        <f>F59</f>
        <v>706.1952</v>
      </c>
    </row>
    <row r="65" spans="2:6" ht="12.85" customHeight="1" x14ac:dyDescent="0.3">
      <c r="B65" s="68" t="s">
        <v>65</v>
      </c>
      <c r="C65" s="91"/>
      <c r="D65" s="91"/>
      <c r="E65" s="67"/>
      <c r="F65" s="63">
        <f>SUM(F62:F64)</f>
        <v>2684.3531723882666</v>
      </c>
    </row>
    <row r="67" spans="2:6" ht="12.85" customHeight="1" x14ac:dyDescent="0.3">
      <c r="B67" s="68" t="s">
        <v>290</v>
      </c>
      <c r="C67" s="69"/>
      <c r="D67" s="69"/>
      <c r="E67" s="106" t="s">
        <v>4</v>
      </c>
      <c r="F67" s="96" t="s">
        <v>59</v>
      </c>
    </row>
    <row r="68" spans="2:6" ht="12.85" customHeight="1" x14ac:dyDescent="0.3">
      <c r="B68" s="68" t="s">
        <v>291</v>
      </c>
      <c r="C68" s="91"/>
      <c r="D68" s="91"/>
      <c r="E68" s="255">
        <f>'Condições Gerais'!B40</f>
        <v>0</v>
      </c>
      <c r="F68" s="256">
        <f>E68*F65</f>
        <v>0</v>
      </c>
    </row>
    <row r="70" spans="2:6" ht="12.85" customHeight="1" x14ac:dyDescent="0.3">
      <c r="B70" s="68" t="s">
        <v>278</v>
      </c>
      <c r="C70" s="69"/>
      <c r="D70" s="69"/>
      <c r="E70" s="257"/>
      <c r="F70" s="96" t="s">
        <v>59</v>
      </c>
    </row>
    <row r="71" spans="2:6" ht="12.85" customHeight="1" x14ac:dyDescent="0.3">
      <c r="B71" s="68" t="s">
        <v>279</v>
      </c>
      <c r="C71" s="91"/>
      <c r="D71" s="91"/>
      <c r="E71" s="258"/>
      <c r="F71" s="256">
        <f>F65+F68</f>
        <v>2684.3531723882666</v>
      </c>
    </row>
    <row r="73" spans="2:6" ht="12.85" customHeight="1" x14ac:dyDescent="0.3">
      <c r="B73" s="46" t="s">
        <v>280</v>
      </c>
      <c r="C73" s="47"/>
      <c r="D73" s="48"/>
      <c r="E73" s="106" t="s">
        <v>4</v>
      </c>
      <c r="F73" s="96" t="s">
        <v>39</v>
      </c>
    </row>
    <row r="74" spans="2:6" ht="12.85" customHeight="1" x14ac:dyDescent="0.3">
      <c r="B74" s="28"/>
      <c r="C74" s="3">
        <v>1</v>
      </c>
      <c r="D74" s="24" t="str">
        <f>'Condições Gerais'!A33</f>
        <v>PIS</v>
      </c>
      <c r="E74" s="25">
        <f>'Condições Gerais'!B33</f>
        <v>0</v>
      </c>
      <c r="F74" s="26">
        <f t="shared" ref="F74:F79" si="2">E74*F$83</f>
        <v>0</v>
      </c>
    </row>
    <row r="75" spans="2:6" ht="12.85" customHeight="1" x14ac:dyDescent="0.3">
      <c r="B75" s="29"/>
      <c r="C75" s="3">
        <v>2</v>
      </c>
      <c r="D75" s="24" t="str">
        <f>'Condições Gerais'!A34</f>
        <v>COFINS</v>
      </c>
      <c r="E75" s="25">
        <f>'Condições Gerais'!B34</f>
        <v>0</v>
      </c>
      <c r="F75" s="26">
        <f t="shared" si="2"/>
        <v>0</v>
      </c>
    </row>
    <row r="76" spans="2:6" ht="12.85" customHeight="1" x14ac:dyDescent="0.3">
      <c r="B76" s="29"/>
      <c r="C76" s="3">
        <v>3</v>
      </c>
      <c r="D76" s="24" t="str">
        <f>'Condições Gerais'!A35</f>
        <v xml:space="preserve">ISS </v>
      </c>
      <c r="E76" s="25">
        <f>'Condições Gerais'!B35</f>
        <v>0</v>
      </c>
      <c r="F76" s="26">
        <f t="shared" si="2"/>
        <v>0</v>
      </c>
    </row>
    <row r="77" spans="2:6" ht="12.85" customHeight="1" x14ac:dyDescent="0.3">
      <c r="B77" s="29"/>
      <c r="C77" s="3">
        <v>4</v>
      </c>
      <c r="D77" s="24" t="str">
        <f>'Condições Gerais'!A36</f>
        <v xml:space="preserve"> </v>
      </c>
      <c r="E77" s="25">
        <f>'Condições Gerais'!B36</f>
        <v>0</v>
      </c>
      <c r="F77" s="26">
        <f t="shared" si="2"/>
        <v>0</v>
      </c>
    </row>
    <row r="78" spans="2:6" ht="12.85" customHeight="1" x14ac:dyDescent="0.3">
      <c r="B78" s="30"/>
      <c r="C78" s="3">
        <v>5</v>
      </c>
      <c r="D78" s="24" t="str">
        <f>'Condições Gerais'!A37</f>
        <v xml:space="preserve"> </v>
      </c>
      <c r="E78" s="25">
        <f>'Condições Gerais'!B37</f>
        <v>0</v>
      </c>
      <c r="F78" s="26">
        <f t="shared" si="2"/>
        <v>0</v>
      </c>
    </row>
    <row r="79" spans="2:6" ht="12.85" customHeight="1" x14ac:dyDescent="0.3">
      <c r="B79" s="49" t="s">
        <v>35</v>
      </c>
      <c r="C79" s="50"/>
      <c r="D79" s="51"/>
      <c r="E79" s="27">
        <f>SUM(E74:E78)</f>
        <v>0</v>
      </c>
      <c r="F79" s="32">
        <f t="shared" si="2"/>
        <v>0</v>
      </c>
    </row>
    <row r="81" spans="2:6" ht="12.85" customHeight="1" x14ac:dyDescent="0.3">
      <c r="B81" s="46" t="s">
        <v>281</v>
      </c>
      <c r="C81" s="47"/>
      <c r="D81" s="48"/>
      <c r="E81" s="106" t="s">
        <v>4</v>
      </c>
      <c r="F81" s="96" t="s">
        <v>39</v>
      </c>
    </row>
    <row r="82" spans="2:6" s="107" customFormat="1" ht="12.85" customHeight="1" x14ac:dyDescent="0.3">
      <c r="B82" s="72" t="s">
        <v>282</v>
      </c>
      <c r="C82" s="73"/>
      <c r="D82" s="74"/>
      <c r="E82" s="75">
        <f>1-E79</f>
        <v>1</v>
      </c>
      <c r="F82" s="155" t="s">
        <v>42</v>
      </c>
    </row>
    <row r="83" spans="2:6" s="107" customFormat="1" ht="12.85" customHeight="1" x14ac:dyDescent="0.3">
      <c r="B83" s="72" t="s">
        <v>126</v>
      </c>
      <c r="C83" s="73"/>
      <c r="D83" s="74"/>
      <c r="E83" s="75">
        <v>1</v>
      </c>
      <c r="F83" s="76">
        <f>F71/E82</f>
        <v>2684.3531723882666</v>
      </c>
    </row>
    <row r="84" spans="2:6" s="107" customFormat="1" ht="12.85" customHeight="1" x14ac:dyDescent="0.3">
      <c r="B84" s="77" t="s">
        <v>283</v>
      </c>
      <c r="C84" s="78"/>
      <c r="D84" s="79"/>
      <c r="E84" s="80"/>
      <c r="F84" s="81"/>
    </row>
    <row r="86" spans="2:6" s="107" customFormat="1" ht="25.5" customHeight="1" x14ac:dyDescent="0.3">
      <c r="B86" s="72" t="s">
        <v>285</v>
      </c>
      <c r="C86" s="73"/>
      <c r="D86" s="74"/>
      <c r="E86" s="2" t="s">
        <v>61</v>
      </c>
      <c r="F86" s="71" t="s">
        <v>37</v>
      </c>
    </row>
    <row r="87" spans="2:6" ht="12.85" customHeight="1" x14ac:dyDescent="0.3">
      <c r="B87" s="77"/>
      <c r="C87" s="78"/>
      <c r="D87" s="79"/>
      <c r="E87" s="160">
        <f>'Condições Gerais'!H14</f>
        <v>1</v>
      </c>
      <c r="F87" s="71">
        <f>F83*E87</f>
        <v>2684.3531723882666</v>
      </c>
    </row>
    <row r="89" spans="2:6" s="107" customFormat="1" ht="25.5" customHeight="1" x14ac:dyDescent="0.3">
      <c r="B89" s="72" t="s">
        <v>284</v>
      </c>
      <c r="C89" s="73"/>
      <c r="D89" s="74"/>
      <c r="E89" s="2" t="s">
        <v>36</v>
      </c>
      <c r="F89" s="71" t="s">
        <v>60</v>
      </c>
    </row>
    <row r="90" spans="2:6" ht="12.85" customHeight="1" x14ac:dyDescent="0.3">
      <c r="B90" s="77"/>
      <c r="C90" s="78"/>
      <c r="D90" s="79"/>
      <c r="E90" s="108">
        <f>'Condições Gerais'!B8</f>
        <v>12</v>
      </c>
      <c r="F90" s="71">
        <f>F87*E90</f>
        <v>32212.238068659201</v>
      </c>
    </row>
  </sheetData>
  <sheetProtection algorithmName="SHA-512" hashValue="0QdUhP+otJIFkksc+TZQZECywdIItEN9q/xfh3/7l2Oj+Tb6572GM0fc9x8buR6cnBJBHA+ozHJJbrUx1W2wkw==" saltValue="0QqY17lQt8K+alP4Ir28mQ==" spinCount="100000" sheet="1" objects="1" scenarios="1" selectLockedCells="1" selectUnlockedCells="1"/>
  <mergeCells count="6">
    <mergeCell ref="B41:B42"/>
    <mergeCell ref="B1:F1"/>
    <mergeCell ref="B3:F3"/>
    <mergeCell ref="B21:B29"/>
    <mergeCell ref="B30:B38"/>
    <mergeCell ref="B39:B40"/>
  </mergeCells>
  <printOptions horizontalCentered="1"/>
  <pageMargins left="0.98425196850393704" right="0.39370078740157483" top="0.39370078740157483" bottom="0.39370078740157483" header="0.31496062992125984" footer="0.31496062992125984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J90"/>
  <sheetViews>
    <sheetView showGridLines="0" workbookViewId="0">
      <selection activeCell="F6" sqref="F6"/>
    </sheetView>
  </sheetViews>
  <sheetFormatPr defaultColWidth="9.09765625" defaultRowHeight="12.85" customHeight="1" x14ac:dyDescent="0.3"/>
  <cols>
    <col min="1" max="1" width="2.09765625" style="61" customWidth="1"/>
    <col min="2" max="2" width="10.3984375" style="61" customWidth="1"/>
    <col min="3" max="3" width="5.09765625" style="61" customWidth="1"/>
    <col min="4" max="4" width="39.69921875" style="61" customWidth="1"/>
    <col min="5" max="5" width="14.69921875" style="61" customWidth="1"/>
    <col min="6" max="6" width="16.09765625" style="62" customWidth="1"/>
    <col min="7" max="7" width="14.69921875" style="61" customWidth="1"/>
    <col min="8" max="8" width="9.09765625" style="61"/>
    <col min="9" max="9" width="10.296875" style="61" bestFit="1" customWidth="1"/>
    <col min="10" max="16384" width="9.09765625" style="61"/>
  </cols>
  <sheetData>
    <row r="1" spans="2:7" ht="12.85" customHeight="1" x14ac:dyDescent="0.3">
      <c r="B1" s="416" t="str">
        <f>'Condições Gerais'!A1</f>
        <v>PREFEITURA DE BELO HORIZONTE</v>
      </c>
      <c r="C1" s="416"/>
      <c r="D1" s="416"/>
      <c r="E1" s="416"/>
      <c r="F1" s="416"/>
    </row>
    <row r="3" spans="2:7" ht="12.85" customHeight="1" x14ac:dyDescent="0.3">
      <c r="B3" s="416" t="s">
        <v>0</v>
      </c>
      <c r="C3" s="416"/>
      <c r="D3" s="416"/>
      <c r="E3" s="416"/>
      <c r="F3" s="416"/>
    </row>
    <row r="5" spans="2:7" ht="12.85" customHeight="1" x14ac:dyDescent="0.3">
      <c r="B5" s="68" t="s">
        <v>139</v>
      </c>
      <c r="C5" s="69"/>
      <c r="D5" s="70"/>
      <c r="E5" s="71" t="s">
        <v>43</v>
      </c>
      <c r="F5" s="71" t="s">
        <v>62</v>
      </c>
    </row>
    <row r="6" spans="2:7" ht="12.85" customHeight="1" x14ac:dyDescent="0.3">
      <c r="B6" s="161" t="str">
        <f>'Condições Gerais'!I6</f>
        <v>03- Recepcionista</v>
      </c>
      <c r="C6" s="94"/>
      <c r="D6" s="95"/>
      <c r="E6" s="158">
        <f>'Condições Gerais'!I17</f>
        <v>220</v>
      </c>
      <c r="F6" s="159">
        <f>'Condições Gerais'!I18</f>
        <v>9.167590909090908</v>
      </c>
    </row>
    <row r="8" spans="2:7" ht="12.85" customHeight="1" x14ac:dyDescent="0.3">
      <c r="B8" s="236" t="s">
        <v>64</v>
      </c>
      <c r="C8" s="47"/>
      <c r="D8" s="47"/>
      <c r="E8" s="164" t="s">
        <v>165</v>
      </c>
      <c r="F8" s="96" t="s">
        <v>59</v>
      </c>
    </row>
    <row r="9" spans="2:7" ht="12.85" customHeight="1" x14ac:dyDescent="0.3">
      <c r="B9" s="97"/>
      <c r="C9" s="3">
        <v>1</v>
      </c>
      <c r="D9" s="41" t="s">
        <v>28</v>
      </c>
      <c r="E9" s="45"/>
      <c r="F9" s="4">
        <f>'Condições Gerais'!I9</f>
        <v>2016.87</v>
      </c>
    </row>
    <row r="10" spans="2:7" ht="12.85" customHeight="1" x14ac:dyDescent="0.3">
      <c r="B10" s="98"/>
      <c r="C10" s="3">
        <v>2</v>
      </c>
      <c r="D10" s="41" t="s">
        <v>48</v>
      </c>
      <c r="E10" s="45"/>
      <c r="F10" s="4">
        <f>'Condições Gerais'!I10</f>
        <v>0</v>
      </c>
    </row>
    <row r="11" spans="2:7" ht="12.85" customHeight="1" x14ac:dyDescent="0.3">
      <c r="B11" s="98"/>
      <c r="C11" s="3">
        <v>3</v>
      </c>
      <c r="D11" s="41" t="s">
        <v>49</v>
      </c>
      <c r="E11" s="45"/>
      <c r="F11" s="4">
        <f>'Condições Gerais'!I12</f>
        <v>0</v>
      </c>
    </row>
    <row r="12" spans="2:7" ht="12.85" customHeight="1" x14ac:dyDescent="0.3">
      <c r="B12" s="98"/>
      <c r="C12" s="3">
        <v>4</v>
      </c>
      <c r="D12" s="41" t="s">
        <v>31</v>
      </c>
      <c r="E12" s="163">
        <f>'Condições Gerais'!I20</f>
        <v>0</v>
      </c>
      <c r="F12" s="4">
        <f>'Condições Gerais'!I21</f>
        <v>0</v>
      </c>
      <c r="G12" s="99"/>
    </row>
    <row r="13" spans="2:7" ht="12.85" customHeight="1" x14ac:dyDescent="0.3">
      <c r="B13" s="98"/>
      <c r="C13" s="3">
        <v>5</v>
      </c>
      <c r="D13" s="41" t="s">
        <v>123</v>
      </c>
      <c r="E13" s="163">
        <f>'Condições Gerais'!I24</f>
        <v>0</v>
      </c>
      <c r="F13" s="4">
        <f>'Condições Gerais'!I25</f>
        <v>0</v>
      </c>
    </row>
    <row r="14" spans="2:7" ht="12.85" customHeight="1" x14ac:dyDescent="0.3">
      <c r="B14" s="98"/>
      <c r="C14" s="3">
        <v>6</v>
      </c>
      <c r="D14" s="41" t="s">
        <v>241</v>
      </c>
      <c r="E14" s="163">
        <f>'Condições Gerais'!I28</f>
        <v>0</v>
      </c>
      <c r="F14" s="4">
        <f>'Condições Gerais'!I29</f>
        <v>0</v>
      </c>
    </row>
    <row r="15" spans="2:7" ht="12.85" customHeight="1" x14ac:dyDescent="0.3">
      <c r="B15" s="98"/>
      <c r="C15" s="3">
        <v>7</v>
      </c>
      <c r="D15" s="41" t="s">
        <v>29</v>
      </c>
      <c r="E15" s="163">
        <f>'Condições Gerais'!I30</f>
        <v>0</v>
      </c>
      <c r="F15" s="4">
        <f>'Condições Gerais'!I31</f>
        <v>0</v>
      </c>
    </row>
    <row r="16" spans="2:7" ht="12.85" customHeight="1" x14ac:dyDescent="0.3">
      <c r="B16" s="98"/>
      <c r="C16" s="3">
        <v>8</v>
      </c>
      <c r="D16" s="238" t="s">
        <v>252</v>
      </c>
      <c r="E16" s="163">
        <f>'Condições Gerais'!I26</f>
        <v>0</v>
      </c>
      <c r="F16" s="4">
        <f>'Condições Gerais'!I27</f>
        <v>0</v>
      </c>
    </row>
    <row r="17" spans="2:6" ht="12.85" customHeight="1" x14ac:dyDescent="0.3">
      <c r="B17" s="100"/>
      <c r="C17" s="22">
        <v>9</v>
      </c>
      <c r="D17" s="41" t="s">
        <v>47</v>
      </c>
      <c r="E17" s="45"/>
      <c r="F17" s="4">
        <f>(F12+F13+F14+F15+F16)/24*6</f>
        <v>0</v>
      </c>
    </row>
    <row r="18" spans="2:6" ht="12.85" customHeight="1" x14ac:dyDescent="0.3">
      <c r="B18" s="237" t="s">
        <v>114</v>
      </c>
      <c r="C18" s="47"/>
      <c r="D18" s="47"/>
      <c r="E18" s="48"/>
      <c r="F18" s="33">
        <f>SUM(F9:F17)</f>
        <v>2016.87</v>
      </c>
    </row>
    <row r="20" spans="2:6" ht="12.85" customHeight="1" x14ac:dyDescent="0.3">
      <c r="B20" s="46" t="s">
        <v>63</v>
      </c>
      <c r="C20" s="47"/>
      <c r="D20" s="48"/>
      <c r="E20" s="101" t="s">
        <v>4</v>
      </c>
      <c r="F20" s="96" t="s">
        <v>59</v>
      </c>
    </row>
    <row r="21" spans="2:6" ht="12.85" customHeight="1" x14ac:dyDescent="0.3">
      <c r="B21" s="420" t="s">
        <v>3</v>
      </c>
      <c r="C21" s="5">
        <v>1</v>
      </c>
      <c r="D21" s="37" t="str">
        <f>'Condições Gerais'!A23</f>
        <v>INSS</v>
      </c>
      <c r="E21" s="6">
        <f>'Condições Gerais'!B23</f>
        <v>0.2</v>
      </c>
      <c r="F21" s="7">
        <f>E21*$F$18</f>
        <v>403.37400000000002</v>
      </c>
    </row>
    <row r="22" spans="2:6" ht="12.85" customHeight="1" x14ac:dyDescent="0.3">
      <c r="B22" s="421"/>
      <c r="C22" s="5">
        <v>2</v>
      </c>
      <c r="D22" s="37" t="str">
        <f>'Condições Gerais'!A24</f>
        <v>SESI ou SESC</v>
      </c>
      <c r="E22" s="6">
        <f>'Condições Gerais'!B24</f>
        <v>0</v>
      </c>
      <c r="F22" s="7">
        <f t="shared" ref="F22:F28" si="0">E22*$F$18</f>
        <v>0</v>
      </c>
    </row>
    <row r="23" spans="2:6" ht="12.85" customHeight="1" x14ac:dyDescent="0.3">
      <c r="B23" s="421"/>
      <c r="C23" s="5">
        <v>3</v>
      </c>
      <c r="D23" s="37" t="str">
        <f>'Condições Gerais'!A25</f>
        <v>SENAI ou SENAC</v>
      </c>
      <c r="E23" s="6">
        <f>'Condições Gerais'!B25</f>
        <v>0</v>
      </c>
      <c r="F23" s="7">
        <f t="shared" si="0"/>
        <v>0</v>
      </c>
    </row>
    <row r="24" spans="2:6" ht="12.85" customHeight="1" x14ac:dyDescent="0.3">
      <c r="B24" s="421"/>
      <c r="C24" s="5">
        <v>4</v>
      </c>
      <c r="D24" s="37" t="str">
        <f>'Condições Gerais'!A26</f>
        <v>INCRA</v>
      </c>
      <c r="E24" s="6">
        <f>'Condições Gerais'!B26</f>
        <v>0</v>
      </c>
      <c r="F24" s="7">
        <f t="shared" si="0"/>
        <v>0</v>
      </c>
    </row>
    <row r="25" spans="2:6" ht="12.85" customHeight="1" x14ac:dyDescent="0.3">
      <c r="B25" s="421"/>
      <c r="C25" s="5">
        <v>5</v>
      </c>
      <c r="D25" s="37" t="str">
        <f>'Condições Gerais'!A27</f>
        <v>Salário educação</v>
      </c>
      <c r="E25" s="6">
        <f>'Condições Gerais'!B27</f>
        <v>2.5000000000000001E-2</v>
      </c>
      <c r="F25" s="7">
        <f t="shared" si="0"/>
        <v>50.421750000000003</v>
      </c>
    </row>
    <row r="26" spans="2:6" ht="12.85" customHeight="1" x14ac:dyDescent="0.3">
      <c r="B26" s="421"/>
      <c r="C26" s="5">
        <v>6</v>
      </c>
      <c r="D26" s="37" t="str">
        <f>'Condições Gerais'!A28</f>
        <v>FGTS</v>
      </c>
      <c r="E26" s="6">
        <f>'Condições Gerais'!B28</f>
        <v>0.08</v>
      </c>
      <c r="F26" s="7">
        <f t="shared" si="0"/>
        <v>161.34959999999998</v>
      </c>
    </row>
    <row r="27" spans="2:6" ht="12.85" customHeight="1" x14ac:dyDescent="0.3">
      <c r="B27" s="421"/>
      <c r="C27" s="5">
        <v>7</v>
      </c>
      <c r="D27" s="37" t="str">
        <f>'Condições Gerais'!A29</f>
        <v>Seguro acidente do trabalho</v>
      </c>
      <c r="E27" s="6">
        <f>'Condições Gerais'!B29</f>
        <v>0</v>
      </c>
      <c r="F27" s="7">
        <f t="shared" si="0"/>
        <v>0</v>
      </c>
    </row>
    <row r="28" spans="2:6" ht="12.85" customHeight="1" x14ac:dyDescent="0.3">
      <c r="B28" s="421"/>
      <c r="C28" s="5">
        <v>8</v>
      </c>
      <c r="D28" s="37" t="str">
        <f>'Condições Gerais'!A30</f>
        <v>SEBRAE</v>
      </c>
      <c r="E28" s="6">
        <f>'Condições Gerais'!B30</f>
        <v>0</v>
      </c>
      <c r="F28" s="7">
        <f t="shared" si="0"/>
        <v>0</v>
      </c>
    </row>
    <row r="29" spans="2:6" ht="12.85" customHeight="1" x14ac:dyDescent="0.3">
      <c r="B29" s="422"/>
      <c r="C29" s="8" t="s">
        <v>13</v>
      </c>
      <c r="D29" s="8"/>
      <c r="E29" s="9">
        <f>SUM(E21:E28)</f>
        <v>0.30499999999999999</v>
      </c>
      <c r="F29" s="10">
        <f>SUM(F21:F28)</f>
        <v>615.14535000000001</v>
      </c>
    </row>
    <row r="30" spans="2:6" ht="12.85" customHeight="1" x14ac:dyDescent="0.3">
      <c r="B30" s="417" t="s">
        <v>14</v>
      </c>
      <c r="C30" s="165">
        <v>9</v>
      </c>
      <c r="D30" s="37" t="str">
        <f>'Condições Gerais'!A12</f>
        <v xml:space="preserve">Férias </v>
      </c>
      <c r="E30" s="6">
        <f>'Condições Gerais'!B12</f>
        <v>0.12037037037037036</v>
      </c>
      <c r="F30" s="7">
        <f>E30*$F$18</f>
        <v>242.77138888888885</v>
      </c>
    </row>
    <row r="31" spans="2:6" ht="12.85" customHeight="1" x14ac:dyDescent="0.3">
      <c r="B31" s="417"/>
      <c r="C31" s="165">
        <v>10</v>
      </c>
      <c r="D31" s="37" t="str">
        <f>'Condições Gerais'!A13</f>
        <v>Auxílio doença</v>
      </c>
      <c r="E31" s="6">
        <f>'Condições Gerais'!B13</f>
        <v>1.6555555555555556E-2</v>
      </c>
      <c r="F31" s="7">
        <f t="shared" ref="F31:F41" si="1">E31*$F$18</f>
        <v>33.390403333333332</v>
      </c>
    </row>
    <row r="32" spans="2:6" ht="12.85" customHeight="1" x14ac:dyDescent="0.3">
      <c r="B32" s="417"/>
      <c r="C32" s="165">
        <v>11</v>
      </c>
      <c r="D32" s="37" t="str">
        <f>'Condições Gerais'!A14</f>
        <v>Licença maternidade</v>
      </c>
      <c r="E32" s="6">
        <f>'Condições Gerais'!B14</f>
        <v>5.5239999999999994E-3</v>
      </c>
      <c r="F32" s="7">
        <f t="shared" si="1"/>
        <v>11.141189879999999</v>
      </c>
    </row>
    <row r="33" spans="2:10" ht="12.85" customHeight="1" x14ac:dyDescent="0.3">
      <c r="B33" s="417"/>
      <c r="C33" s="165">
        <v>12</v>
      </c>
      <c r="D33" s="37" t="str">
        <f>'Condições Gerais'!A15</f>
        <v>Licença paternidade</v>
      </c>
      <c r="E33" s="6">
        <f>'Condições Gerais'!B15</f>
        <v>2.0833333333333332E-4</v>
      </c>
      <c r="F33" s="7">
        <f t="shared" si="1"/>
        <v>0.42018124999999995</v>
      </c>
    </row>
    <row r="34" spans="2:10" ht="12.85" customHeight="1" x14ac:dyDescent="0.3">
      <c r="B34" s="417"/>
      <c r="C34" s="165">
        <v>13</v>
      </c>
      <c r="D34" s="37" t="str">
        <f>'Condições Gerais'!A16</f>
        <v>Faltas legais</v>
      </c>
      <c r="E34" s="6">
        <f>'Condições Gerais'!B16</f>
        <v>8.2222222222222228E-3</v>
      </c>
      <c r="F34" s="7">
        <f t="shared" si="1"/>
        <v>16.583153333333332</v>
      </c>
    </row>
    <row r="35" spans="2:10" ht="12.85" customHeight="1" x14ac:dyDescent="0.3">
      <c r="B35" s="417"/>
      <c r="C35" s="165">
        <v>14</v>
      </c>
      <c r="D35" s="37" t="str">
        <f>'Condições Gerais'!A17</f>
        <v>Acidente de trabalho</v>
      </c>
      <c r="E35" s="6">
        <f>'Condições Gerais'!B17</f>
        <v>3.2499999999999999E-4</v>
      </c>
      <c r="F35" s="7">
        <f t="shared" si="1"/>
        <v>0.65548274999999989</v>
      </c>
    </row>
    <row r="36" spans="2:10" ht="12.85" customHeight="1" x14ac:dyDescent="0.3">
      <c r="B36" s="417"/>
      <c r="C36" s="165">
        <v>15</v>
      </c>
      <c r="D36" s="37" t="str">
        <f>'Condições Gerais'!A18</f>
        <v>Aviso Prévio</v>
      </c>
      <c r="E36" s="6">
        <f>'Condições Gerais'!B18</f>
        <v>1.9444444444444445E-2</v>
      </c>
      <c r="F36" s="7">
        <f t="shared" si="1"/>
        <v>39.216916666666663</v>
      </c>
    </row>
    <row r="37" spans="2:10" ht="12.85" customHeight="1" x14ac:dyDescent="0.3">
      <c r="B37" s="417"/>
      <c r="C37" s="165">
        <v>16</v>
      </c>
      <c r="D37" s="37" t="str">
        <f>'Condições Gerais'!A19</f>
        <v>13º Salário</v>
      </c>
      <c r="E37" s="6">
        <f>'Condições Gerais'!B19</f>
        <v>9.0277777777777776E-2</v>
      </c>
      <c r="F37" s="7">
        <f t="shared" si="1"/>
        <v>182.07854166666667</v>
      </c>
    </row>
    <row r="38" spans="2:10" ht="12.85" customHeight="1" x14ac:dyDescent="0.3">
      <c r="B38" s="417"/>
      <c r="C38" s="11" t="s">
        <v>22</v>
      </c>
      <c r="D38" s="11"/>
      <c r="E38" s="12">
        <f>SUM(E30:E37)</f>
        <v>0.26092770370370372</v>
      </c>
      <c r="F38" s="13">
        <f>SUM(F30:F37)</f>
        <v>526.25725776888873</v>
      </c>
    </row>
    <row r="39" spans="2:10" ht="12.85" customHeight="1" x14ac:dyDescent="0.3">
      <c r="B39" s="418" t="s">
        <v>23</v>
      </c>
      <c r="C39" s="166">
        <v>17</v>
      </c>
      <c r="D39" s="38" t="str">
        <f>'Condições Gerais'!A20</f>
        <v>Indenizações  - rescisões s/ justa causa</v>
      </c>
      <c r="E39" s="14">
        <f>'Condições Gerais'!B20</f>
        <v>3.8199999999999998E-2</v>
      </c>
      <c r="F39" s="7">
        <f t="shared" si="1"/>
        <v>77.044433999999995</v>
      </c>
    </row>
    <row r="40" spans="2:10" ht="12.85" customHeight="1" x14ac:dyDescent="0.3">
      <c r="B40" s="418"/>
      <c r="C40" s="15" t="s">
        <v>24</v>
      </c>
      <c r="D40" s="15"/>
      <c r="E40" s="16">
        <f>SUM(E39)</f>
        <v>3.8199999999999998E-2</v>
      </c>
      <c r="F40" s="17">
        <f>SUM(F39)</f>
        <v>77.044433999999995</v>
      </c>
    </row>
    <row r="41" spans="2:10" s="1" customFormat="1" ht="25.5" customHeight="1" x14ac:dyDescent="0.3">
      <c r="B41" s="419" t="s">
        <v>34</v>
      </c>
      <c r="C41" s="34">
        <v>18</v>
      </c>
      <c r="D41" s="18" t="s">
        <v>38</v>
      </c>
      <c r="E41" s="35">
        <f>E29*E38</f>
        <v>7.9582949629629626E-2</v>
      </c>
      <c r="F41" s="36">
        <f t="shared" si="1"/>
        <v>160.5084636195111</v>
      </c>
      <c r="G41" s="61"/>
      <c r="H41" s="61"/>
      <c r="I41" s="61"/>
      <c r="J41" s="61"/>
    </row>
    <row r="42" spans="2:10" ht="12.85" customHeight="1" x14ac:dyDescent="0.3">
      <c r="B42" s="419"/>
      <c r="C42" s="19" t="s">
        <v>25</v>
      </c>
      <c r="D42" s="19"/>
      <c r="E42" s="20">
        <f>SUM(E41)</f>
        <v>7.9582949629629626E-2</v>
      </c>
      <c r="F42" s="21">
        <f>SUM(F41)</f>
        <v>160.5084636195111</v>
      </c>
    </row>
    <row r="43" spans="2:10" ht="12.85" customHeight="1" x14ac:dyDescent="0.3">
      <c r="B43" s="49" t="s">
        <v>115</v>
      </c>
      <c r="C43" s="50"/>
      <c r="D43" s="51"/>
      <c r="E43" s="20">
        <f>E29+E38+E40+E42</f>
        <v>0.68371065333333336</v>
      </c>
      <c r="F43" s="21">
        <f>F29+F38+F40+F42</f>
        <v>1378.9555053883996</v>
      </c>
    </row>
    <row r="45" spans="2:10" ht="25.5" customHeight="1" x14ac:dyDescent="0.3">
      <c r="B45" s="102" t="s">
        <v>143</v>
      </c>
      <c r="C45" s="103"/>
      <c r="D45" s="103"/>
      <c r="E45" s="104" t="s">
        <v>119</v>
      </c>
      <c r="F45" s="96" t="s">
        <v>59</v>
      </c>
    </row>
    <row r="46" spans="2:10" ht="12.85" customHeight="1" x14ac:dyDescent="0.3">
      <c r="B46" s="97"/>
      <c r="C46" s="22">
        <v>1</v>
      </c>
      <c r="D46" s="52" t="s">
        <v>141</v>
      </c>
      <c r="E46" s="64">
        <f>(F9*0.06)</f>
        <v>121.01219999999999</v>
      </c>
      <c r="F46" s="23">
        <f>IF(('Condições Gerais'!I33-E46)&lt;0,0,'Condições Gerais'!I33-E46)</f>
        <v>274.98779999999999</v>
      </c>
      <c r="G46" s="169"/>
    </row>
    <row r="47" spans="2:10" ht="12.85" customHeight="1" x14ac:dyDescent="0.3">
      <c r="B47" s="98"/>
      <c r="C47" s="22">
        <v>2</v>
      </c>
      <c r="D47" s="65" t="s">
        <v>125</v>
      </c>
      <c r="E47" s="64">
        <f>'Condições Gerais'!I36*'Condições Gerais'!E34</f>
        <v>95.171999999999997</v>
      </c>
      <c r="F47" s="23">
        <f>'Condições Gerais'!I36-E47</f>
        <v>380.68799999999999</v>
      </c>
    </row>
    <row r="48" spans="2:10" ht="12.85" customHeight="1" x14ac:dyDescent="0.3">
      <c r="B48" s="98"/>
      <c r="C48" s="22">
        <v>3</v>
      </c>
      <c r="D48" s="66" t="s">
        <v>134</v>
      </c>
      <c r="E48" s="154" t="s">
        <v>42</v>
      </c>
      <c r="F48" s="23">
        <f>'Condições Gerais'!I40</f>
        <v>0</v>
      </c>
    </row>
    <row r="49" spans="2:6" ht="12.85" customHeight="1" x14ac:dyDescent="0.3">
      <c r="B49" s="98"/>
      <c r="C49" s="22">
        <v>4</v>
      </c>
      <c r="D49" s="65" t="str">
        <f>'Condições Gerais'!D22</f>
        <v>INTRAJORNADA (indenizatória)</v>
      </c>
      <c r="E49" s="154" t="s">
        <v>42</v>
      </c>
      <c r="F49" s="23">
        <f>'Condições Gerais'!I23</f>
        <v>0</v>
      </c>
    </row>
    <row r="50" spans="2:6" ht="12.85" customHeight="1" x14ac:dyDescent="0.3">
      <c r="B50" s="98"/>
      <c r="C50" s="22">
        <v>5</v>
      </c>
      <c r="D50" s="65" t="str">
        <f>'Condições Gerais'!D41</f>
        <v xml:space="preserve">Cesta Basica </v>
      </c>
      <c r="E50" s="154" t="s">
        <v>42</v>
      </c>
      <c r="F50" s="23">
        <f>'Condições Gerais'!I42</f>
        <v>0</v>
      </c>
    </row>
    <row r="51" spans="2:6" ht="12.85" customHeight="1" x14ac:dyDescent="0.3">
      <c r="B51" s="98"/>
      <c r="C51" s="22">
        <v>6</v>
      </c>
      <c r="D51" s="65" t="str">
        <f>'Condições Gerais'!D43</f>
        <v>Outros custos ou benefícios da CCT</v>
      </c>
      <c r="E51" s="154" t="s">
        <v>42</v>
      </c>
      <c r="F51" s="23">
        <f>'Condições Gerais'!I44</f>
        <v>0</v>
      </c>
    </row>
    <row r="52" spans="2:6" ht="12.85" customHeight="1" x14ac:dyDescent="0.3">
      <c r="B52" s="98"/>
      <c r="C52" s="22">
        <v>7</v>
      </c>
      <c r="D52" s="65" t="str">
        <f>'Condições Gerais'!D45</f>
        <v>Outros custos ou benefícios da CCT</v>
      </c>
      <c r="E52" s="154" t="s">
        <v>42</v>
      </c>
      <c r="F52" s="23">
        <f>'Condições Gerais'!I46</f>
        <v>0</v>
      </c>
    </row>
    <row r="53" spans="2:6" ht="12.85" customHeight="1" x14ac:dyDescent="0.3">
      <c r="B53" s="99"/>
      <c r="C53" s="22">
        <v>8</v>
      </c>
      <c r="D53" s="65" t="str">
        <f>'Condições Gerais'!D47</f>
        <v>Outros custos ou benefícios da CCT</v>
      </c>
      <c r="E53" s="154" t="s">
        <v>42</v>
      </c>
      <c r="F53" s="23">
        <f>'Condições Gerais'!I48</f>
        <v>0</v>
      </c>
    </row>
    <row r="54" spans="2:6" ht="12.85" customHeight="1" x14ac:dyDescent="0.3">
      <c r="B54" s="99"/>
      <c r="C54" s="22">
        <v>9</v>
      </c>
      <c r="D54" s="65" t="str">
        <f>'Condições Gerais'!D53</f>
        <v>Outros custos ou benefícios da CCT</v>
      </c>
      <c r="E54" s="154" t="s">
        <v>42</v>
      </c>
      <c r="F54" s="23">
        <f>'Condições Gerais'!I50</f>
        <v>0</v>
      </c>
    </row>
    <row r="55" spans="2:6" ht="12.85" customHeight="1" x14ac:dyDescent="0.3">
      <c r="B55" s="99"/>
      <c r="C55" s="22">
        <v>10</v>
      </c>
      <c r="D55" s="65" t="str">
        <f>'Condições Gerais'!D55</f>
        <v>Outros custos ou benefícios da CCT</v>
      </c>
      <c r="E55" s="154" t="s">
        <v>42</v>
      </c>
      <c r="F55" s="23">
        <f>'Condições Gerais'!I52</f>
        <v>0</v>
      </c>
    </row>
    <row r="56" spans="2:6" ht="12.85" customHeight="1" x14ac:dyDescent="0.3">
      <c r="B56" s="99"/>
      <c r="C56" s="22">
        <v>11</v>
      </c>
      <c r="D56" s="65" t="str">
        <f>'Condições Gerais'!D57</f>
        <v>Outros custos ou benefícios da CCT</v>
      </c>
      <c r="E56" s="154" t="s">
        <v>42</v>
      </c>
      <c r="F56" s="23">
        <f>'Condições Gerais'!I54</f>
        <v>0</v>
      </c>
    </row>
    <row r="57" spans="2:6" ht="12.85" customHeight="1" x14ac:dyDescent="0.3">
      <c r="B57" s="99"/>
      <c r="C57" s="22">
        <v>12</v>
      </c>
      <c r="D57" s="65" t="str">
        <f>'Condições Gerais'!D55</f>
        <v>Outros custos ou benefícios da CCT</v>
      </c>
      <c r="E57" s="154" t="s">
        <v>42</v>
      </c>
      <c r="F57" s="23">
        <f>'Condições Gerais'!I56</f>
        <v>0</v>
      </c>
    </row>
    <row r="58" spans="2:6" ht="12.85" customHeight="1" x14ac:dyDescent="0.3">
      <c r="B58" s="99"/>
      <c r="C58" s="22">
        <v>13</v>
      </c>
      <c r="D58" s="65" t="str">
        <f>'Condições Gerais'!D57</f>
        <v>Outros custos ou benefícios da CCT</v>
      </c>
      <c r="E58" s="154" t="s">
        <v>42</v>
      </c>
      <c r="F58" s="23">
        <f>'Condições Gerais'!I58</f>
        <v>0</v>
      </c>
    </row>
    <row r="59" spans="2:6" ht="12.85" customHeight="1" x14ac:dyDescent="0.3">
      <c r="B59" s="49" t="s">
        <v>144</v>
      </c>
      <c r="C59" s="50"/>
      <c r="D59" s="50"/>
      <c r="E59" s="51"/>
      <c r="F59" s="31">
        <f>SUM(F46:F58)</f>
        <v>655.67579999999998</v>
      </c>
    </row>
    <row r="61" spans="2:6" ht="12.85" customHeight="1" x14ac:dyDescent="0.3">
      <c r="B61" s="46" t="s">
        <v>146</v>
      </c>
      <c r="C61" s="47"/>
      <c r="D61" s="47"/>
      <c r="E61" s="105"/>
      <c r="F61" s="96" t="s">
        <v>59</v>
      </c>
    </row>
    <row r="62" spans="2:6" ht="12.85" customHeight="1" x14ac:dyDescent="0.3">
      <c r="B62" s="41" t="s">
        <v>114</v>
      </c>
      <c r="C62" s="42"/>
      <c r="D62" s="42"/>
      <c r="E62" s="105"/>
      <c r="F62" s="39">
        <f>F18</f>
        <v>2016.87</v>
      </c>
    </row>
    <row r="63" spans="2:6" ht="12.85" customHeight="1" x14ac:dyDescent="0.3">
      <c r="B63" s="43" t="s">
        <v>115</v>
      </c>
      <c r="C63" s="44"/>
      <c r="D63" s="44"/>
      <c r="E63" s="105"/>
      <c r="F63" s="40">
        <f>F43</f>
        <v>1378.9555053883996</v>
      </c>
    </row>
    <row r="64" spans="2:6" ht="12.85" customHeight="1" x14ac:dyDescent="0.3">
      <c r="B64" s="43" t="s">
        <v>144</v>
      </c>
      <c r="C64" s="44"/>
      <c r="D64" s="44"/>
      <c r="E64" s="105"/>
      <c r="F64" s="40">
        <f>F59</f>
        <v>655.67579999999998</v>
      </c>
    </row>
    <row r="65" spans="2:6" ht="12.85" customHeight="1" x14ac:dyDescent="0.3">
      <c r="B65" s="68" t="s">
        <v>65</v>
      </c>
      <c r="C65" s="91"/>
      <c r="D65" s="91"/>
      <c r="E65" s="67"/>
      <c r="F65" s="63">
        <f>SUM(F62:F64)</f>
        <v>4051.5013053883995</v>
      </c>
    </row>
    <row r="67" spans="2:6" ht="12.85" customHeight="1" x14ac:dyDescent="0.3">
      <c r="B67" s="68" t="s">
        <v>290</v>
      </c>
      <c r="C67" s="69"/>
      <c r="D67" s="69"/>
      <c r="E67" s="106" t="s">
        <v>4</v>
      </c>
      <c r="F67" s="96" t="s">
        <v>59</v>
      </c>
    </row>
    <row r="68" spans="2:6" ht="12.85" customHeight="1" x14ac:dyDescent="0.3">
      <c r="B68" s="68" t="s">
        <v>291</v>
      </c>
      <c r="C68" s="91"/>
      <c r="D68" s="91"/>
      <c r="E68" s="255">
        <f>'Condições Gerais'!B40</f>
        <v>0</v>
      </c>
      <c r="F68" s="256">
        <f>E68*F65</f>
        <v>0</v>
      </c>
    </row>
    <row r="70" spans="2:6" ht="12.85" customHeight="1" x14ac:dyDescent="0.3">
      <c r="B70" s="68" t="s">
        <v>278</v>
      </c>
      <c r="C70" s="69"/>
      <c r="D70" s="69"/>
      <c r="E70" s="257"/>
      <c r="F70" s="96" t="s">
        <v>59</v>
      </c>
    </row>
    <row r="71" spans="2:6" ht="12.85" customHeight="1" x14ac:dyDescent="0.3">
      <c r="B71" s="68" t="s">
        <v>279</v>
      </c>
      <c r="C71" s="91"/>
      <c r="D71" s="91"/>
      <c r="E71" s="258"/>
      <c r="F71" s="256">
        <f>F65+F68</f>
        <v>4051.5013053883995</v>
      </c>
    </row>
    <row r="73" spans="2:6" ht="12.85" customHeight="1" x14ac:dyDescent="0.3">
      <c r="B73" s="46" t="s">
        <v>280</v>
      </c>
      <c r="C73" s="47"/>
      <c r="D73" s="48"/>
      <c r="E73" s="106" t="s">
        <v>4</v>
      </c>
      <c r="F73" s="96" t="s">
        <v>39</v>
      </c>
    </row>
    <row r="74" spans="2:6" ht="12.85" customHeight="1" x14ac:dyDescent="0.3">
      <c r="B74" s="28"/>
      <c r="C74" s="3">
        <v>1</v>
      </c>
      <c r="D74" s="24" t="str">
        <f>'Condições Gerais'!A33</f>
        <v>PIS</v>
      </c>
      <c r="E74" s="25">
        <f>'Condições Gerais'!B33</f>
        <v>0</v>
      </c>
      <c r="F74" s="26">
        <f t="shared" ref="F74:F79" si="2">E74*F$83</f>
        <v>0</v>
      </c>
    </row>
    <row r="75" spans="2:6" ht="12.85" customHeight="1" x14ac:dyDescent="0.3">
      <c r="B75" s="29"/>
      <c r="C75" s="3">
        <v>2</v>
      </c>
      <c r="D75" s="24" t="str">
        <f>'Condições Gerais'!A34</f>
        <v>COFINS</v>
      </c>
      <c r="E75" s="25">
        <f>'Condições Gerais'!B34</f>
        <v>0</v>
      </c>
      <c r="F75" s="26">
        <f t="shared" si="2"/>
        <v>0</v>
      </c>
    </row>
    <row r="76" spans="2:6" ht="12.85" customHeight="1" x14ac:dyDescent="0.3">
      <c r="B76" s="29"/>
      <c r="C76" s="3">
        <v>3</v>
      </c>
      <c r="D76" s="24" t="str">
        <f>'Condições Gerais'!A35</f>
        <v xml:space="preserve">ISS </v>
      </c>
      <c r="E76" s="25">
        <f>'Condições Gerais'!B35</f>
        <v>0</v>
      </c>
      <c r="F76" s="26">
        <f t="shared" si="2"/>
        <v>0</v>
      </c>
    </row>
    <row r="77" spans="2:6" ht="12.85" customHeight="1" x14ac:dyDescent="0.3">
      <c r="B77" s="29"/>
      <c r="C77" s="3">
        <v>4</v>
      </c>
      <c r="D77" s="24" t="str">
        <f>'Condições Gerais'!A36</f>
        <v xml:space="preserve"> </v>
      </c>
      <c r="E77" s="25">
        <f>'Condições Gerais'!B36</f>
        <v>0</v>
      </c>
      <c r="F77" s="26">
        <f t="shared" si="2"/>
        <v>0</v>
      </c>
    </row>
    <row r="78" spans="2:6" ht="12.85" customHeight="1" x14ac:dyDescent="0.3">
      <c r="B78" s="30"/>
      <c r="C78" s="3">
        <v>5</v>
      </c>
      <c r="D78" s="24" t="str">
        <f>'Condições Gerais'!A37</f>
        <v xml:space="preserve"> </v>
      </c>
      <c r="E78" s="25">
        <f>'Condições Gerais'!B37</f>
        <v>0</v>
      </c>
      <c r="F78" s="26">
        <f t="shared" si="2"/>
        <v>0</v>
      </c>
    </row>
    <row r="79" spans="2:6" ht="12.85" customHeight="1" x14ac:dyDescent="0.3">
      <c r="B79" s="49" t="s">
        <v>35</v>
      </c>
      <c r="C79" s="50"/>
      <c r="D79" s="51"/>
      <c r="E79" s="27">
        <f>SUM(E74:E78)</f>
        <v>0</v>
      </c>
      <c r="F79" s="32">
        <f t="shared" si="2"/>
        <v>0</v>
      </c>
    </row>
    <row r="81" spans="2:6" ht="12.85" customHeight="1" x14ac:dyDescent="0.3">
      <c r="B81" s="46" t="s">
        <v>281</v>
      </c>
      <c r="C81" s="47"/>
      <c r="D81" s="48"/>
      <c r="E81" s="106" t="s">
        <v>4</v>
      </c>
      <c r="F81" s="96" t="s">
        <v>39</v>
      </c>
    </row>
    <row r="82" spans="2:6" s="107" customFormat="1" ht="12.85" customHeight="1" x14ac:dyDescent="0.3">
      <c r="B82" s="72" t="s">
        <v>282</v>
      </c>
      <c r="C82" s="73"/>
      <c r="D82" s="74"/>
      <c r="E82" s="75">
        <f>1-E79</f>
        <v>1</v>
      </c>
      <c r="F82" s="155" t="s">
        <v>42</v>
      </c>
    </row>
    <row r="83" spans="2:6" s="107" customFormat="1" ht="12.85" customHeight="1" x14ac:dyDescent="0.3">
      <c r="B83" s="72" t="s">
        <v>126</v>
      </c>
      <c r="C83" s="73"/>
      <c r="D83" s="74"/>
      <c r="E83" s="75">
        <v>1</v>
      </c>
      <c r="F83" s="76">
        <f>F71/E82</f>
        <v>4051.5013053883995</v>
      </c>
    </row>
    <row r="84" spans="2:6" s="107" customFormat="1" ht="12.85" customHeight="1" x14ac:dyDescent="0.3">
      <c r="B84" s="77" t="s">
        <v>283</v>
      </c>
      <c r="C84" s="78"/>
      <c r="D84" s="79"/>
      <c r="E84" s="80"/>
      <c r="F84" s="81"/>
    </row>
    <row r="86" spans="2:6" s="107" customFormat="1" ht="25.5" customHeight="1" x14ac:dyDescent="0.3">
      <c r="B86" s="72" t="s">
        <v>285</v>
      </c>
      <c r="C86" s="73"/>
      <c r="D86" s="74"/>
      <c r="E86" s="2" t="s">
        <v>61</v>
      </c>
      <c r="F86" s="71" t="s">
        <v>37</v>
      </c>
    </row>
    <row r="87" spans="2:6" ht="12.85" customHeight="1" x14ac:dyDescent="0.3">
      <c r="B87" s="77"/>
      <c r="C87" s="78"/>
      <c r="D87" s="79"/>
      <c r="E87" s="160">
        <f>'Condições Gerais'!I14</f>
        <v>1</v>
      </c>
      <c r="F87" s="71">
        <f>F83*E87</f>
        <v>4051.5013053883995</v>
      </c>
    </row>
    <row r="89" spans="2:6" s="107" customFormat="1" ht="25.5" customHeight="1" x14ac:dyDescent="0.3">
      <c r="B89" s="72" t="s">
        <v>284</v>
      </c>
      <c r="C89" s="73"/>
      <c r="D89" s="74"/>
      <c r="E89" s="2" t="s">
        <v>36</v>
      </c>
      <c r="F89" s="71" t="s">
        <v>60</v>
      </c>
    </row>
    <row r="90" spans="2:6" ht="12.85" customHeight="1" x14ac:dyDescent="0.3">
      <c r="B90" s="77"/>
      <c r="C90" s="78"/>
      <c r="D90" s="79"/>
      <c r="E90" s="108">
        <f>'Condições Gerais'!B8</f>
        <v>12</v>
      </c>
      <c r="F90" s="71">
        <f>F87*E90</f>
        <v>48618.015664660794</v>
      </c>
    </row>
  </sheetData>
  <sheetProtection algorithmName="SHA-512" hashValue="uE3osDrsJOMGKvxhvsz/rNcpglHOo0cC8vUprWWc461PQweiMdVAIllffdXeCtJc18HfB43gTH//XeUzDxzXqw==" saltValue="w6+5BHcHG6iCguIkpam0yA==" spinCount="100000" sheet="1" objects="1" scenarios="1" selectLockedCells="1" selectUnlockedCells="1"/>
  <mergeCells count="6">
    <mergeCell ref="B41:B42"/>
    <mergeCell ref="B1:F1"/>
    <mergeCell ref="B3:F3"/>
    <mergeCell ref="B21:B29"/>
    <mergeCell ref="B30:B38"/>
    <mergeCell ref="B39:B40"/>
  </mergeCells>
  <printOptions horizontalCentered="1"/>
  <pageMargins left="0.98425196850393704" right="0.39370078740157483" top="0.39370078740157483" bottom="0.39370078740157483" header="0.31496062992125984" footer="0.31496062992125984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J90"/>
  <sheetViews>
    <sheetView showGridLines="0" workbookViewId="0">
      <selection activeCell="F6" sqref="F6"/>
    </sheetView>
  </sheetViews>
  <sheetFormatPr defaultColWidth="9.09765625" defaultRowHeight="12.85" customHeight="1" x14ac:dyDescent="0.3"/>
  <cols>
    <col min="1" max="1" width="2.09765625" style="61" customWidth="1"/>
    <col min="2" max="2" width="10.3984375" style="61" customWidth="1"/>
    <col min="3" max="3" width="5.09765625" style="61" customWidth="1"/>
    <col min="4" max="4" width="39.69921875" style="61" customWidth="1"/>
    <col min="5" max="5" width="14.69921875" style="61" customWidth="1"/>
    <col min="6" max="6" width="16.09765625" style="62" customWidth="1"/>
    <col min="7" max="7" width="14.69921875" style="61" customWidth="1"/>
    <col min="8" max="8" width="9.09765625" style="61"/>
    <col min="9" max="9" width="10.296875" style="61" bestFit="1" customWidth="1"/>
    <col min="10" max="16384" width="9.09765625" style="61"/>
  </cols>
  <sheetData>
    <row r="1" spans="2:7" ht="12.85" customHeight="1" x14ac:dyDescent="0.3">
      <c r="B1" s="416" t="str">
        <f>'Condições Gerais'!A1</f>
        <v>PREFEITURA DE BELO HORIZONTE</v>
      </c>
      <c r="C1" s="416"/>
      <c r="D1" s="416"/>
      <c r="E1" s="416"/>
      <c r="F1" s="416"/>
    </row>
    <row r="3" spans="2:7" ht="12.85" customHeight="1" x14ac:dyDescent="0.3">
      <c r="B3" s="416" t="s">
        <v>0</v>
      </c>
      <c r="C3" s="416"/>
      <c r="D3" s="416"/>
      <c r="E3" s="416"/>
      <c r="F3" s="416"/>
    </row>
    <row r="5" spans="2:7" ht="12.85" customHeight="1" x14ac:dyDescent="0.3">
      <c r="B5" s="68" t="s">
        <v>139</v>
      </c>
      <c r="C5" s="69"/>
      <c r="D5" s="70"/>
      <c r="E5" s="71" t="s">
        <v>43</v>
      </c>
      <c r="F5" s="71" t="s">
        <v>62</v>
      </c>
    </row>
    <row r="6" spans="2:7" ht="12.85" customHeight="1" x14ac:dyDescent="0.3">
      <c r="B6" s="161" t="str">
        <f>'Condições Gerais'!J6</f>
        <v>04- ASG</v>
      </c>
      <c r="C6" s="94"/>
      <c r="D6" s="95"/>
      <c r="E6" s="158">
        <f>'Condições Gerais'!J17</f>
        <v>220</v>
      </c>
      <c r="F6" s="159">
        <f>'Condições Gerais'!J18</f>
        <v>5.3403636363636364</v>
      </c>
    </row>
    <row r="8" spans="2:7" ht="12.85" customHeight="1" x14ac:dyDescent="0.3">
      <c r="B8" s="236" t="s">
        <v>64</v>
      </c>
      <c r="C8" s="47"/>
      <c r="D8" s="47"/>
      <c r="E8" s="164" t="s">
        <v>165</v>
      </c>
      <c r="F8" s="96" t="s">
        <v>59</v>
      </c>
    </row>
    <row r="9" spans="2:7" ht="12.85" customHeight="1" x14ac:dyDescent="0.3">
      <c r="B9" s="97"/>
      <c r="C9" s="3">
        <v>1</v>
      </c>
      <c r="D9" s="41" t="s">
        <v>28</v>
      </c>
      <c r="E9" s="45"/>
      <c r="F9" s="4">
        <f>'Condições Gerais'!J9</f>
        <v>1174.8800000000001</v>
      </c>
    </row>
    <row r="10" spans="2:7" ht="12.85" customHeight="1" x14ac:dyDescent="0.3">
      <c r="B10" s="98"/>
      <c r="C10" s="3">
        <v>2</v>
      </c>
      <c r="D10" s="41" t="s">
        <v>48</v>
      </c>
      <c r="E10" s="45"/>
      <c r="F10" s="4">
        <f>'Condições Gerais'!J10</f>
        <v>0</v>
      </c>
    </row>
    <row r="11" spans="2:7" ht="12.85" customHeight="1" x14ac:dyDescent="0.3">
      <c r="B11" s="98"/>
      <c r="C11" s="3">
        <v>3</v>
      </c>
      <c r="D11" s="41" t="s">
        <v>49</v>
      </c>
      <c r="E11" s="45"/>
      <c r="F11" s="4">
        <f>'Condições Gerais'!J12</f>
        <v>0</v>
      </c>
    </row>
    <row r="12" spans="2:7" ht="12.85" customHeight="1" x14ac:dyDescent="0.3">
      <c r="B12" s="98"/>
      <c r="C12" s="3">
        <v>4</v>
      </c>
      <c r="D12" s="41" t="s">
        <v>31</v>
      </c>
      <c r="E12" s="163">
        <f>'Condições Gerais'!J20</f>
        <v>0</v>
      </c>
      <c r="F12" s="4">
        <f>'Condições Gerais'!J21</f>
        <v>0</v>
      </c>
      <c r="G12" s="99"/>
    </row>
    <row r="13" spans="2:7" ht="12.85" customHeight="1" x14ac:dyDescent="0.3">
      <c r="B13" s="98"/>
      <c r="C13" s="3">
        <v>5</v>
      </c>
      <c r="D13" s="41" t="s">
        <v>123</v>
      </c>
      <c r="E13" s="163">
        <f>'Condições Gerais'!J24</f>
        <v>0</v>
      </c>
      <c r="F13" s="4">
        <f>'Condições Gerais'!J25</f>
        <v>0</v>
      </c>
    </row>
    <row r="14" spans="2:7" ht="12.85" customHeight="1" x14ac:dyDescent="0.3">
      <c r="B14" s="98"/>
      <c r="C14" s="3">
        <v>6</v>
      </c>
      <c r="D14" s="41" t="s">
        <v>241</v>
      </c>
      <c r="E14" s="163">
        <f>'Condições Gerais'!J28</f>
        <v>0</v>
      </c>
      <c r="F14" s="4">
        <f>'Condições Gerais'!J29</f>
        <v>0</v>
      </c>
    </row>
    <row r="15" spans="2:7" ht="12.85" customHeight="1" x14ac:dyDescent="0.3">
      <c r="B15" s="98"/>
      <c r="C15" s="3">
        <v>7</v>
      </c>
      <c r="D15" s="41" t="s">
        <v>29</v>
      </c>
      <c r="E15" s="163">
        <f>'Condições Gerais'!J30</f>
        <v>0</v>
      </c>
      <c r="F15" s="4">
        <f>'Condições Gerais'!J31</f>
        <v>0</v>
      </c>
    </row>
    <row r="16" spans="2:7" ht="12.85" customHeight="1" x14ac:dyDescent="0.3">
      <c r="B16" s="98"/>
      <c r="C16" s="3">
        <v>8</v>
      </c>
      <c r="D16" s="238" t="s">
        <v>252</v>
      </c>
      <c r="E16" s="163">
        <f>'Condições Gerais'!J26</f>
        <v>0</v>
      </c>
      <c r="F16" s="4">
        <f>'Condições Gerais'!J27</f>
        <v>0</v>
      </c>
    </row>
    <row r="17" spans="2:6" ht="12.85" customHeight="1" x14ac:dyDescent="0.3">
      <c r="B17" s="100"/>
      <c r="C17" s="22">
        <v>9</v>
      </c>
      <c r="D17" s="41" t="s">
        <v>47</v>
      </c>
      <c r="E17" s="45"/>
      <c r="F17" s="4">
        <f>(F12+F13+F14+F15+F16)/24*6</f>
        <v>0</v>
      </c>
    </row>
    <row r="18" spans="2:6" ht="12.85" customHeight="1" x14ac:dyDescent="0.3">
      <c r="B18" s="237" t="s">
        <v>114</v>
      </c>
      <c r="C18" s="47"/>
      <c r="D18" s="47"/>
      <c r="E18" s="48"/>
      <c r="F18" s="33">
        <f>SUM(F9:F17)</f>
        <v>1174.8800000000001</v>
      </c>
    </row>
    <row r="20" spans="2:6" ht="12.85" customHeight="1" x14ac:dyDescent="0.3">
      <c r="B20" s="46" t="s">
        <v>63</v>
      </c>
      <c r="C20" s="47"/>
      <c r="D20" s="48"/>
      <c r="E20" s="101" t="s">
        <v>4</v>
      </c>
      <c r="F20" s="96" t="s">
        <v>59</v>
      </c>
    </row>
    <row r="21" spans="2:6" ht="12.85" customHeight="1" x14ac:dyDescent="0.3">
      <c r="B21" s="420" t="s">
        <v>3</v>
      </c>
      <c r="C21" s="5">
        <v>1</v>
      </c>
      <c r="D21" s="37" t="str">
        <f>'Condições Gerais'!A23</f>
        <v>INSS</v>
      </c>
      <c r="E21" s="6">
        <f>'Condições Gerais'!B23</f>
        <v>0.2</v>
      </c>
      <c r="F21" s="7">
        <f>E21*$F$18</f>
        <v>234.97600000000003</v>
      </c>
    </row>
    <row r="22" spans="2:6" ht="12.85" customHeight="1" x14ac:dyDescent="0.3">
      <c r="B22" s="421"/>
      <c r="C22" s="5">
        <v>2</v>
      </c>
      <c r="D22" s="37" t="str">
        <f>'Condições Gerais'!A24</f>
        <v>SESI ou SESC</v>
      </c>
      <c r="E22" s="6">
        <f>'Condições Gerais'!B24</f>
        <v>0</v>
      </c>
      <c r="F22" s="7">
        <f t="shared" ref="F22:F28" si="0">E22*$F$18</f>
        <v>0</v>
      </c>
    </row>
    <row r="23" spans="2:6" ht="12.85" customHeight="1" x14ac:dyDescent="0.3">
      <c r="B23" s="421"/>
      <c r="C23" s="5">
        <v>3</v>
      </c>
      <c r="D23" s="37" t="str">
        <f>'Condições Gerais'!A25</f>
        <v>SENAI ou SENAC</v>
      </c>
      <c r="E23" s="6">
        <f>'Condições Gerais'!B25</f>
        <v>0</v>
      </c>
      <c r="F23" s="7">
        <f t="shared" si="0"/>
        <v>0</v>
      </c>
    </row>
    <row r="24" spans="2:6" ht="12.85" customHeight="1" x14ac:dyDescent="0.3">
      <c r="B24" s="421"/>
      <c r="C24" s="5">
        <v>4</v>
      </c>
      <c r="D24" s="37" t="str">
        <f>'Condições Gerais'!A26</f>
        <v>INCRA</v>
      </c>
      <c r="E24" s="6">
        <f>'Condições Gerais'!B26</f>
        <v>0</v>
      </c>
      <c r="F24" s="7">
        <f t="shared" si="0"/>
        <v>0</v>
      </c>
    </row>
    <row r="25" spans="2:6" ht="12.85" customHeight="1" x14ac:dyDescent="0.3">
      <c r="B25" s="421"/>
      <c r="C25" s="5">
        <v>5</v>
      </c>
      <c r="D25" s="37" t="str">
        <f>'Condições Gerais'!A27</f>
        <v>Salário educação</v>
      </c>
      <c r="E25" s="6">
        <f>'Condições Gerais'!B27</f>
        <v>2.5000000000000001E-2</v>
      </c>
      <c r="F25" s="7">
        <f t="shared" si="0"/>
        <v>29.372000000000003</v>
      </c>
    </row>
    <row r="26" spans="2:6" ht="12.85" customHeight="1" x14ac:dyDescent="0.3">
      <c r="B26" s="421"/>
      <c r="C26" s="5">
        <v>6</v>
      </c>
      <c r="D26" s="37" t="str">
        <f>'Condições Gerais'!A28</f>
        <v>FGTS</v>
      </c>
      <c r="E26" s="6">
        <f>'Condições Gerais'!B28</f>
        <v>0.08</v>
      </c>
      <c r="F26" s="7">
        <f t="shared" si="0"/>
        <v>93.990400000000008</v>
      </c>
    </row>
    <row r="27" spans="2:6" ht="12.85" customHeight="1" x14ac:dyDescent="0.3">
      <c r="B27" s="421"/>
      <c r="C27" s="5">
        <v>7</v>
      </c>
      <c r="D27" s="37" t="str">
        <f>'Condições Gerais'!A29</f>
        <v>Seguro acidente do trabalho</v>
      </c>
      <c r="E27" s="6">
        <f>'Condições Gerais'!B29</f>
        <v>0</v>
      </c>
      <c r="F27" s="7">
        <f t="shared" si="0"/>
        <v>0</v>
      </c>
    </row>
    <row r="28" spans="2:6" ht="12.85" customHeight="1" x14ac:dyDescent="0.3">
      <c r="B28" s="421"/>
      <c r="C28" s="5">
        <v>8</v>
      </c>
      <c r="D28" s="37" t="str">
        <f>'Condições Gerais'!A30</f>
        <v>SEBRAE</v>
      </c>
      <c r="E28" s="6">
        <f>'Condições Gerais'!B30</f>
        <v>0</v>
      </c>
      <c r="F28" s="7">
        <f t="shared" si="0"/>
        <v>0</v>
      </c>
    </row>
    <row r="29" spans="2:6" ht="12.85" customHeight="1" x14ac:dyDescent="0.3">
      <c r="B29" s="422"/>
      <c r="C29" s="8" t="s">
        <v>13</v>
      </c>
      <c r="D29" s="8"/>
      <c r="E29" s="9">
        <f>SUM(E21:E28)</f>
        <v>0.30499999999999999</v>
      </c>
      <c r="F29" s="10">
        <f>SUM(F21:F28)</f>
        <v>358.33840000000004</v>
      </c>
    </row>
    <row r="30" spans="2:6" ht="12.85" customHeight="1" x14ac:dyDescent="0.3">
      <c r="B30" s="417" t="s">
        <v>14</v>
      </c>
      <c r="C30" s="165">
        <v>9</v>
      </c>
      <c r="D30" s="37" t="str">
        <f>'Condições Gerais'!A12</f>
        <v xml:space="preserve">Férias </v>
      </c>
      <c r="E30" s="6">
        <f>'Condições Gerais'!B12</f>
        <v>0.12037037037037036</v>
      </c>
      <c r="F30" s="7">
        <f>E30*$F$18</f>
        <v>141.42074074074074</v>
      </c>
    </row>
    <row r="31" spans="2:6" ht="12.85" customHeight="1" x14ac:dyDescent="0.3">
      <c r="B31" s="417"/>
      <c r="C31" s="165">
        <v>10</v>
      </c>
      <c r="D31" s="37" t="str">
        <f>'Condições Gerais'!A13</f>
        <v>Auxílio doença</v>
      </c>
      <c r="E31" s="6">
        <f>'Condições Gerais'!B13</f>
        <v>1.6555555555555556E-2</v>
      </c>
      <c r="F31" s="7">
        <f t="shared" ref="F31:F41" si="1">E31*$F$18</f>
        <v>19.450791111111112</v>
      </c>
    </row>
    <row r="32" spans="2:6" ht="12.85" customHeight="1" x14ac:dyDescent="0.3">
      <c r="B32" s="417"/>
      <c r="C32" s="165">
        <v>11</v>
      </c>
      <c r="D32" s="37" t="str">
        <f>'Condições Gerais'!A14</f>
        <v>Licença maternidade</v>
      </c>
      <c r="E32" s="6">
        <f>'Condições Gerais'!B14</f>
        <v>5.5239999999999994E-3</v>
      </c>
      <c r="F32" s="7">
        <f t="shared" si="1"/>
        <v>6.4900371200000002</v>
      </c>
    </row>
    <row r="33" spans="2:10" ht="12.85" customHeight="1" x14ac:dyDescent="0.3">
      <c r="B33" s="417"/>
      <c r="C33" s="165">
        <v>12</v>
      </c>
      <c r="D33" s="37" t="str">
        <f>'Condições Gerais'!A15</f>
        <v>Licença paternidade</v>
      </c>
      <c r="E33" s="6">
        <f>'Condições Gerais'!B15</f>
        <v>2.0833333333333332E-4</v>
      </c>
      <c r="F33" s="7">
        <f t="shared" si="1"/>
        <v>0.24476666666666666</v>
      </c>
    </row>
    <row r="34" spans="2:10" ht="12.85" customHeight="1" x14ac:dyDescent="0.3">
      <c r="B34" s="417"/>
      <c r="C34" s="165">
        <v>13</v>
      </c>
      <c r="D34" s="37" t="str">
        <f>'Condições Gerais'!A16</f>
        <v>Faltas legais</v>
      </c>
      <c r="E34" s="6">
        <f>'Condições Gerais'!B16</f>
        <v>8.2222222222222228E-3</v>
      </c>
      <c r="F34" s="7">
        <f t="shared" si="1"/>
        <v>9.6601244444444454</v>
      </c>
    </row>
    <row r="35" spans="2:10" ht="12.85" customHeight="1" x14ac:dyDescent="0.3">
      <c r="B35" s="417"/>
      <c r="C35" s="165">
        <v>14</v>
      </c>
      <c r="D35" s="37" t="str">
        <f>'Condições Gerais'!A17</f>
        <v>Acidente de trabalho</v>
      </c>
      <c r="E35" s="6">
        <f>'Condições Gerais'!B17</f>
        <v>3.2499999999999999E-4</v>
      </c>
      <c r="F35" s="7">
        <f t="shared" si="1"/>
        <v>0.38183600000000001</v>
      </c>
    </row>
    <row r="36" spans="2:10" ht="12.85" customHeight="1" x14ac:dyDescent="0.3">
      <c r="B36" s="417"/>
      <c r="C36" s="165">
        <v>15</v>
      </c>
      <c r="D36" s="37" t="str">
        <f>'Condições Gerais'!A18</f>
        <v>Aviso Prévio</v>
      </c>
      <c r="E36" s="6">
        <f>'Condições Gerais'!B18</f>
        <v>1.9444444444444445E-2</v>
      </c>
      <c r="F36" s="7">
        <f t="shared" si="1"/>
        <v>22.844888888888892</v>
      </c>
    </row>
    <row r="37" spans="2:10" ht="12.85" customHeight="1" x14ac:dyDescent="0.3">
      <c r="B37" s="417"/>
      <c r="C37" s="165">
        <v>16</v>
      </c>
      <c r="D37" s="37" t="str">
        <f>'Condições Gerais'!A19</f>
        <v>13º Salário</v>
      </c>
      <c r="E37" s="6">
        <f>'Condições Gerais'!B19</f>
        <v>9.0277777777777776E-2</v>
      </c>
      <c r="F37" s="7">
        <f t="shared" si="1"/>
        <v>106.06555555555556</v>
      </c>
    </row>
    <row r="38" spans="2:10" ht="12.85" customHeight="1" x14ac:dyDescent="0.3">
      <c r="B38" s="417"/>
      <c r="C38" s="11" t="s">
        <v>22</v>
      </c>
      <c r="D38" s="11"/>
      <c r="E38" s="12">
        <f>SUM(E30:E37)</f>
        <v>0.26092770370370372</v>
      </c>
      <c r="F38" s="13">
        <f>SUM(F30:F37)</f>
        <v>306.55874052740739</v>
      </c>
    </row>
    <row r="39" spans="2:10" ht="12.85" customHeight="1" x14ac:dyDescent="0.3">
      <c r="B39" s="418" t="s">
        <v>23</v>
      </c>
      <c r="C39" s="166">
        <v>17</v>
      </c>
      <c r="D39" s="38" t="str">
        <f>'Condições Gerais'!A20</f>
        <v>Indenizações  - rescisões s/ justa causa</v>
      </c>
      <c r="E39" s="14">
        <f>'Condições Gerais'!B20</f>
        <v>3.8199999999999998E-2</v>
      </c>
      <c r="F39" s="7">
        <f t="shared" si="1"/>
        <v>44.880416000000004</v>
      </c>
    </row>
    <row r="40" spans="2:10" ht="12.85" customHeight="1" x14ac:dyDescent="0.3">
      <c r="B40" s="418"/>
      <c r="C40" s="15" t="s">
        <v>24</v>
      </c>
      <c r="D40" s="15"/>
      <c r="E40" s="16">
        <f>SUM(E39)</f>
        <v>3.8199999999999998E-2</v>
      </c>
      <c r="F40" s="17">
        <f>SUM(F39)</f>
        <v>44.880416000000004</v>
      </c>
    </row>
    <row r="41" spans="2:10" s="1" customFormat="1" ht="25.5" customHeight="1" x14ac:dyDescent="0.3">
      <c r="B41" s="419" t="s">
        <v>34</v>
      </c>
      <c r="C41" s="34">
        <v>18</v>
      </c>
      <c r="D41" s="18" t="s">
        <v>38</v>
      </c>
      <c r="E41" s="35">
        <f>E29*E38</f>
        <v>7.9582949629629626E-2</v>
      </c>
      <c r="F41" s="36">
        <f t="shared" si="1"/>
        <v>93.500415860859263</v>
      </c>
      <c r="G41" s="61"/>
      <c r="H41" s="61"/>
      <c r="I41" s="61"/>
      <c r="J41" s="61"/>
    </row>
    <row r="42" spans="2:10" ht="12.85" customHeight="1" x14ac:dyDescent="0.3">
      <c r="B42" s="419"/>
      <c r="C42" s="19" t="s">
        <v>25</v>
      </c>
      <c r="D42" s="19"/>
      <c r="E42" s="20">
        <f>SUM(E41)</f>
        <v>7.9582949629629626E-2</v>
      </c>
      <c r="F42" s="21">
        <f>SUM(F41)</f>
        <v>93.500415860859263</v>
      </c>
    </row>
    <row r="43" spans="2:10" ht="12.85" customHeight="1" x14ac:dyDescent="0.3">
      <c r="B43" s="49" t="s">
        <v>115</v>
      </c>
      <c r="C43" s="50"/>
      <c r="D43" s="51"/>
      <c r="E43" s="20">
        <f>E29+E38+E40+E42</f>
        <v>0.68371065333333336</v>
      </c>
      <c r="F43" s="21">
        <f>F29+F38+F40+F42</f>
        <v>803.27797238826656</v>
      </c>
    </row>
    <row r="45" spans="2:10" ht="25.5" customHeight="1" x14ac:dyDescent="0.3">
      <c r="B45" s="102" t="s">
        <v>143</v>
      </c>
      <c r="C45" s="103"/>
      <c r="D45" s="103"/>
      <c r="E45" s="104" t="s">
        <v>119</v>
      </c>
      <c r="F45" s="96" t="s">
        <v>59</v>
      </c>
    </row>
    <row r="46" spans="2:10" ht="12.85" customHeight="1" x14ac:dyDescent="0.3">
      <c r="B46" s="97"/>
      <c r="C46" s="22">
        <v>1</v>
      </c>
      <c r="D46" s="52" t="s">
        <v>141</v>
      </c>
      <c r="E46" s="64">
        <f>(F9*0.06)</f>
        <v>70.492800000000003</v>
      </c>
      <c r="F46" s="23">
        <f>IF(('Condições Gerais'!J33-E46)&lt;0,0,'Condições Gerais'!J33-E46)</f>
        <v>325.50720000000001</v>
      </c>
      <c r="G46" s="169"/>
    </row>
    <row r="47" spans="2:10" ht="12.85" customHeight="1" x14ac:dyDescent="0.3">
      <c r="B47" s="98"/>
      <c r="C47" s="22">
        <v>2</v>
      </c>
      <c r="D47" s="65" t="s">
        <v>125</v>
      </c>
      <c r="E47" s="64">
        <f>'Condições Gerais'!J36*'Condições Gerais'!E34</f>
        <v>95.171999999999997</v>
      </c>
      <c r="F47" s="23">
        <f>'Condições Gerais'!J36-E47</f>
        <v>380.68799999999999</v>
      </c>
    </row>
    <row r="48" spans="2:10" ht="12.85" customHeight="1" x14ac:dyDescent="0.3">
      <c r="B48" s="98"/>
      <c r="C48" s="22">
        <v>3</v>
      </c>
      <c r="D48" s="66" t="s">
        <v>134</v>
      </c>
      <c r="E48" s="154" t="s">
        <v>42</v>
      </c>
      <c r="F48" s="23">
        <f>'Condições Gerais'!J40</f>
        <v>0</v>
      </c>
    </row>
    <row r="49" spans="2:6" ht="12.85" customHeight="1" x14ac:dyDescent="0.3">
      <c r="B49" s="98"/>
      <c r="C49" s="22">
        <v>4</v>
      </c>
      <c r="D49" s="65" t="str">
        <f>'Condições Gerais'!D22</f>
        <v>INTRAJORNADA (indenizatória)</v>
      </c>
      <c r="E49" s="154" t="s">
        <v>42</v>
      </c>
      <c r="F49" s="23">
        <f>'Condições Gerais'!J23</f>
        <v>0</v>
      </c>
    </row>
    <row r="50" spans="2:6" ht="12.85" customHeight="1" x14ac:dyDescent="0.3">
      <c r="B50" s="98"/>
      <c r="C50" s="22">
        <v>5</v>
      </c>
      <c r="D50" s="65" t="str">
        <f>'Condições Gerais'!D41</f>
        <v xml:space="preserve">Cesta Basica </v>
      </c>
      <c r="E50" s="154" t="s">
        <v>42</v>
      </c>
      <c r="F50" s="23">
        <f>'Condições Gerais'!J42</f>
        <v>0</v>
      </c>
    </row>
    <row r="51" spans="2:6" ht="12.85" customHeight="1" x14ac:dyDescent="0.3">
      <c r="B51" s="98"/>
      <c r="C51" s="22">
        <v>6</v>
      </c>
      <c r="D51" s="65" t="str">
        <f>'Condições Gerais'!D43</f>
        <v>Outros custos ou benefícios da CCT</v>
      </c>
      <c r="E51" s="154" t="s">
        <v>42</v>
      </c>
      <c r="F51" s="23">
        <f>'Condições Gerais'!J44</f>
        <v>0</v>
      </c>
    </row>
    <row r="52" spans="2:6" ht="12.85" customHeight="1" x14ac:dyDescent="0.3">
      <c r="B52" s="98"/>
      <c r="C52" s="22">
        <v>7</v>
      </c>
      <c r="D52" s="65" t="str">
        <f>'Condições Gerais'!D45</f>
        <v>Outros custos ou benefícios da CCT</v>
      </c>
      <c r="E52" s="154" t="s">
        <v>42</v>
      </c>
      <c r="F52" s="23">
        <f>'Condições Gerais'!J46</f>
        <v>0</v>
      </c>
    </row>
    <row r="53" spans="2:6" ht="12.85" customHeight="1" x14ac:dyDescent="0.3">
      <c r="B53" s="99"/>
      <c r="C53" s="22">
        <v>8</v>
      </c>
      <c r="D53" s="65" t="str">
        <f>'Condições Gerais'!D47</f>
        <v>Outros custos ou benefícios da CCT</v>
      </c>
      <c r="E53" s="154" t="s">
        <v>42</v>
      </c>
      <c r="F53" s="23">
        <f>'Condições Gerais'!J48</f>
        <v>0</v>
      </c>
    </row>
    <row r="54" spans="2:6" ht="12.85" customHeight="1" x14ac:dyDescent="0.3">
      <c r="B54" s="99"/>
      <c r="C54" s="22">
        <v>9</v>
      </c>
      <c r="D54" s="65" t="str">
        <f>'Condições Gerais'!D53</f>
        <v>Outros custos ou benefícios da CCT</v>
      </c>
      <c r="E54" s="154" t="s">
        <v>42</v>
      </c>
      <c r="F54" s="23">
        <f>'Condições Gerais'!J50</f>
        <v>0</v>
      </c>
    </row>
    <row r="55" spans="2:6" ht="12.85" customHeight="1" x14ac:dyDescent="0.3">
      <c r="B55" s="99"/>
      <c r="C55" s="22">
        <v>10</v>
      </c>
      <c r="D55" s="65" t="str">
        <f>'Condições Gerais'!D55</f>
        <v>Outros custos ou benefícios da CCT</v>
      </c>
      <c r="E55" s="154" t="s">
        <v>42</v>
      </c>
      <c r="F55" s="23">
        <f>'Condições Gerais'!J52</f>
        <v>0</v>
      </c>
    </row>
    <row r="56" spans="2:6" ht="12.85" customHeight="1" x14ac:dyDescent="0.3">
      <c r="B56" s="99"/>
      <c r="C56" s="22">
        <v>11</v>
      </c>
      <c r="D56" s="65" t="str">
        <f>'Condições Gerais'!D57</f>
        <v>Outros custos ou benefícios da CCT</v>
      </c>
      <c r="E56" s="154" t="s">
        <v>42</v>
      </c>
      <c r="F56" s="23">
        <f>'Condições Gerais'!J54</f>
        <v>0</v>
      </c>
    </row>
    <row r="57" spans="2:6" ht="12.85" customHeight="1" x14ac:dyDescent="0.3">
      <c r="B57" s="99"/>
      <c r="C57" s="22">
        <v>12</v>
      </c>
      <c r="D57" s="65" t="str">
        <f>'Condições Gerais'!D55</f>
        <v>Outros custos ou benefícios da CCT</v>
      </c>
      <c r="E57" s="154" t="s">
        <v>42</v>
      </c>
      <c r="F57" s="23">
        <f>'Condições Gerais'!J56</f>
        <v>0</v>
      </c>
    </row>
    <row r="58" spans="2:6" ht="12.85" customHeight="1" x14ac:dyDescent="0.3">
      <c r="B58" s="99"/>
      <c r="C58" s="22">
        <v>13</v>
      </c>
      <c r="D58" s="65" t="str">
        <f>'Condições Gerais'!D57</f>
        <v>Outros custos ou benefícios da CCT</v>
      </c>
      <c r="E58" s="154" t="s">
        <v>42</v>
      </c>
      <c r="F58" s="23">
        <f>'Condições Gerais'!J58</f>
        <v>0</v>
      </c>
    </row>
    <row r="59" spans="2:6" ht="12.85" customHeight="1" x14ac:dyDescent="0.3">
      <c r="B59" s="49" t="s">
        <v>144</v>
      </c>
      <c r="C59" s="50"/>
      <c r="D59" s="50"/>
      <c r="E59" s="51"/>
      <c r="F59" s="31">
        <f>SUM(F46:F58)</f>
        <v>706.1952</v>
      </c>
    </row>
    <row r="61" spans="2:6" ht="12.85" customHeight="1" x14ac:dyDescent="0.3">
      <c r="B61" s="46" t="s">
        <v>146</v>
      </c>
      <c r="C61" s="47"/>
      <c r="D61" s="47"/>
      <c r="E61" s="105"/>
      <c r="F61" s="96" t="s">
        <v>59</v>
      </c>
    </row>
    <row r="62" spans="2:6" ht="12.85" customHeight="1" x14ac:dyDescent="0.3">
      <c r="B62" s="41" t="s">
        <v>114</v>
      </c>
      <c r="C62" s="42"/>
      <c r="D62" s="42"/>
      <c r="E62" s="105"/>
      <c r="F62" s="39">
        <f>F18</f>
        <v>1174.8800000000001</v>
      </c>
    </row>
    <row r="63" spans="2:6" ht="12.85" customHeight="1" x14ac:dyDescent="0.3">
      <c r="B63" s="43" t="s">
        <v>115</v>
      </c>
      <c r="C63" s="44"/>
      <c r="D63" s="44"/>
      <c r="E63" s="105"/>
      <c r="F63" s="40">
        <f>F43</f>
        <v>803.27797238826656</v>
      </c>
    </row>
    <row r="64" spans="2:6" ht="12.85" customHeight="1" x14ac:dyDescent="0.3">
      <c r="B64" s="43" t="s">
        <v>144</v>
      </c>
      <c r="C64" s="44"/>
      <c r="D64" s="44"/>
      <c r="E64" s="105"/>
      <c r="F64" s="40">
        <f>F59</f>
        <v>706.1952</v>
      </c>
    </row>
    <row r="65" spans="2:6" ht="12.85" customHeight="1" x14ac:dyDescent="0.3">
      <c r="B65" s="68" t="s">
        <v>65</v>
      </c>
      <c r="C65" s="91"/>
      <c r="D65" s="91"/>
      <c r="E65" s="67"/>
      <c r="F65" s="63">
        <f>SUM(F62:F64)</f>
        <v>2684.3531723882666</v>
      </c>
    </row>
    <row r="67" spans="2:6" ht="12.85" customHeight="1" x14ac:dyDescent="0.3">
      <c r="B67" s="68" t="s">
        <v>290</v>
      </c>
      <c r="C67" s="69"/>
      <c r="D67" s="69"/>
      <c r="E67" s="106" t="s">
        <v>4</v>
      </c>
      <c r="F67" s="96" t="s">
        <v>59</v>
      </c>
    </row>
    <row r="68" spans="2:6" ht="12.85" customHeight="1" x14ac:dyDescent="0.3">
      <c r="B68" s="68" t="s">
        <v>291</v>
      </c>
      <c r="C68" s="91"/>
      <c r="D68" s="91"/>
      <c r="E68" s="255">
        <f>'Condições Gerais'!B40</f>
        <v>0</v>
      </c>
      <c r="F68" s="256">
        <f>E68*F65</f>
        <v>0</v>
      </c>
    </row>
    <row r="70" spans="2:6" ht="12.85" customHeight="1" x14ac:dyDescent="0.3">
      <c r="B70" s="68" t="s">
        <v>278</v>
      </c>
      <c r="C70" s="69"/>
      <c r="D70" s="69"/>
      <c r="E70" s="257"/>
      <c r="F70" s="96" t="s">
        <v>59</v>
      </c>
    </row>
    <row r="71" spans="2:6" ht="12.85" customHeight="1" x14ac:dyDescent="0.3">
      <c r="B71" s="68" t="s">
        <v>279</v>
      </c>
      <c r="C71" s="91"/>
      <c r="D71" s="91"/>
      <c r="E71" s="258"/>
      <c r="F71" s="256">
        <f>F65+F68</f>
        <v>2684.3531723882666</v>
      </c>
    </row>
    <row r="73" spans="2:6" ht="12.85" customHeight="1" x14ac:dyDescent="0.3">
      <c r="B73" s="46" t="s">
        <v>280</v>
      </c>
      <c r="C73" s="47"/>
      <c r="D73" s="48"/>
      <c r="E73" s="106" t="s">
        <v>4</v>
      </c>
      <c r="F73" s="96" t="s">
        <v>39</v>
      </c>
    </row>
    <row r="74" spans="2:6" ht="12.85" customHeight="1" x14ac:dyDescent="0.3">
      <c r="B74" s="28"/>
      <c r="C74" s="3">
        <v>1</v>
      </c>
      <c r="D74" s="24" t="str">
        <f>'Condições Gerais'!A33</f>
        <v>PIS</v>
      </c>
      <c r="E74" s="25">
        <f>'Condições Gerais'!B33</f>
        <v>0</v>
      </c>
      <c r="F74" s="26">
        <f t="shared" ref="F74:F79" si="2">E74*F$83</f>
        <v>0</v>
      </c>
    </row>
    <row r="75" spans="2:6" ht="12.85" customHeight="1" x14ac:dyDescent="0.3">
      <c r="B75" s="29"/>
      <c r="C75" s="3">
        <v>2</v>
      </c>
      <c r="D75" s="24" t="str">
        <f>'Condições Gerais'!A34</f>
        <v>COFINS</v>
      </c>
      <c r="E75" s="25">
        <f>'Condições Gerais'!B34</f>
        <v>0</v>
      </c>
      <c r="F75" s="26">
        <f t="shared" si="2"/>
        <v>0</v>
      </c>
    </row>
    <row r="76" spans="2:6" ht="12.85" customHeight="1" x14ac:dyDescent="0.3">
      <c r="B76" s="29"/>
      <c r="C76" s="3">
        <v>3</v>
      </c>
      <c r="D76" s="24" t="str">
        <f>'Condições Gerais'!A35</f>
        <v xml:space="preserve">ISS </v>
      </c>
      <c r="E76" s="25">
        <f>'Condições Gerais'!B35</f>
        <v>0</v>
      </c>
      <c r="F76" s="26">
        <f t="shared" si="2"/>
        <v>0</v>
      </c>
    </row>
    <row r="77" spans="2:6" ht="12.85" customHeight="1" x14ac:dyDescent="0.3">
      <c r="B77" s="29"/>
      <c r="C77" s="3">
        <v>4</v>
      </c>
      <c r="D77" s="24" t="str">
        <f>'Condições Gerais'!A36</f>
        <v xml:space="preserve"> </v>
      </c>
      <c r="E77" s="25">
        <f>'Condições Gerais'!B36</f>
        <v>0</v>
      </c>
      <c r="F77" s="26">
        <f t="shared" si="2"/>
        <v>0</v>
      </c>
    </row>
    <row r="78" spans="2:6" ht="12.85" customHeight="1" x14ac:dyDescent="0.3">
      <c r="B78" s="30"/>
      <c r="C78" s="3">
        <v>5</v>
      </c>
      <c r="D78" s="24" t="str">
        <f>'Condições Gerais'!A37</f>
        <v xml:space="preserve"> </v>
      </c>
      <c r="E78" s="25">
        <f>'Condições Gerais'!B37</f>
        <v>0</v>
      </c>
      <c r="F78" s="26">
        <f t="shared" si="2"/>
        <v>0</v>
      </c>
    </row>
    <row r="79" spans="2:6" ht="12.85" customHeight="1" x14ac:dyDescent="0.3">
      <c r="B79" s="49" t="s">
        <v>35</v>
      </c>
      <c r="C79" s="50"/>
      <c r="D79" s="51"/>
      <c r="E79" s="27">
        <f>SUM(E74:E78)</f>
        <v>0</v>
      </c>
      <c r="F79" s="32">
        <f t="shared" si="2"/>
        <v>0</v>
      </c>
    </row>
    <row r="81" spans="2:6" ht="12.85" customHeight="1" x14ac:dyDescent="0.3">
      <c r="B81" s="46" t="s">
        <v>281</v>
      </c>
      <c r="C81" s="47"/>
      <c r="D81" s="48"/>
      <c r="E81" s="106" t="s">
        <v>4</v>
      </c>
      <c r="F81" s="96" t="s">
        <v>39</v>
      </c>
    </row>
    <row r="82" spans="2:6" s="107" customFormat="1" ht="12.85" customHeight="1" x14ac:dyDescent="0.3">
      <c r="B82" s="72" t="s">
        <v>282</v>
      </c>
      <c r="C82" s="73"/>
      <c r="D82" s="74"/>
      <c r="E82" s="75">
        <f>1-E79</f>
        <v>1</v>
      </c>
      <c r="F82" s="155" t="s">
        <v>42</v>
      </c>
    </row>
    <row r="83" spans="2:6" s="107" customFormat="1" ht="12.85" customHeight="1" x14ac:dyDescent="0.3">
      <c r="B83" s="72" t="s">
        <v>126</v>
      </c>
      <c r="C83" s="73"/>
      <c r="D83" s="74"/>
      <c r="E83" s="75">
        <v>1</v>
      </c>
      <c r="F83" s="76">
        <f>F71/E82</f>
        <v>2684.3531723882666</v>
      </c>
    </row>
    <row r="84" spans="2:6" s="107" customFormat="1" ht="12.85" customHeight="1" x14ac:dyDescent="0.3">
      <c r="B84" s="77" t="s">
        <v>283</v>
      </c>
      <c r="C84" s="78"/>
      <c r="D84" s="79"/>
      <c r="E84" s="80"/>
      <c r="F84" s="81"/>
    </row>
    <row r="86" spans="2:6" s="107" customFormat="1" ht="25.5" customHeight="1" x14ac:dyDescent="0.3">
      <c r="B86" s="72" t="s">
        <v>285</v>
      </c>
      <c r="C86" s="73"/>
      <c r="D86" s="74"/>
      <c r="E86" s="2" t="s">
        <v>61</v>
      </c>
      <c r="F86" s="71" t="s">
        <v>37</v>
      </c>
    </row>
    <row r="87" spans="2:6" ht="12.85" customHeight="1" x14ac:dyDescent="0.3">
      <c r="B87" s="77"/>
      <c r="C87" s="78"/>
      <c r="D87" s="79"/>
      <c r="E87" s="160">
        <f>'Condições Gerais'!J14</f>
        <v>3</v>
      </c>
      <c r="F87" s="71">
        <f>F83*E87</f>
        <v>8053.0595171648001</v>
      </c>
    </row>
    <row r="89" spans="2:6" s="107" customFormat="1" ht="25.5" customHeight="1" x14ac:dyDescent="0.3">
      <c r="B89" s="72" t="s">
        <v>284</v>
      </c>
      <c r="C89" s="73"/>
      <c r="D89" s="74"/>
      <c r="E89" s="2" t="s">
        <v>36</v>
      </c>
      <c r="F89" s="71" t="s">
        <v>60</v>
      </c>
    </row>
    <row r="90" spans="2:6" ht="12.85" customHeight="1" x14ac:dyDescent="0.3">
      <c r="B90" s="77"/>
      <c r="C90" s="78"/>
      <c r="D90" s="79"/>
      <c r="E90" s="108">
        <f>'Condições Gerais'!B8</f>
        <v>12</v>
      </c>
      <c r="F90" s="71">
        <f>F87*E90</f>
        <v>96636.714205977594</v>
      </c>
    </row>
  </sheetData>
  <sheetProtection algorithmName="SHA-512" hashValue="fPql9qCTiLRI9P+vKVxPVRB7ZFo3ljPoHOKxVCqRfs4J1/NE4QgOA8Y9HKRn3SJO8pDUqxWk+Jos7cQDKI5xeg==" saltValue="coxmMyiZLvWIrwKBDHznyg==" spinCount="100000" sheet="1" objects="1" scenarios="1" selectLockedCells="1" selectUnlockedCells="1"/>
  <mergeCells count="6">
    <mergeCell ref="B41:B42"/>
    <mergeCell ref="B1:F1"/>
    <mergeCell ref="B3:F3"/>
    <mergeCell ref="B21:B29"/>
    <mergeCell ref="B30:B38"/>
    <mergeCell ref="B39:B40"/>
  </mergeCells>
  <printOptions horizontalCentered="1"/>
  <pageMargins left="0.98425196850393704" right="0.39370078740157483" top="0.39370078740157483" bottom="0.39370078740157483" header="0.31496062992125984" footer="0.31496062992125984"/>
  <pageSetup paperSize="9" scale="6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J90"/>
  <sheetViews>
    <sheetView showGridLines="0" workbookViewId="0">
      <selection activeCell="F6" sqref="F6"/>
    </sheetView>
  </sheetViews>
  <sheetFormatPr defaultColWidth="9.09765625" defaultRowHeight="12.85" customHeight="1" x14ac:dyDescent="0.3"/>
  <cols>
    <col min="1" max="1" width="2.09765625" style="61" customWidth="1"/>
    <col min="2" max="2" width="10.3984375" style="61" customWidth="1"/>
    <col min="3" max="3" width="5.09765625" style="61" customWidth="1"/>
    <col min="4" max="4" width="39.69921875" style="61" customWidth="1"/>
    <col min="5" max="5" width="14.69921875" style="61" customWidth="1"/>
    <col min="6" max="6" width="16.09765625" style="62" customWidth="1"/>
    <col min="7" max="7" width="14.69921875" style="61" customWidth="1"/>
    <col min="8" max="8" width="9.09765625" style="61"/>
    <col min="9" max="9" width="10.296875" style="61" bestFit="1" customWidth="1"/>
    <col min="10" max="16384" width="9.09765625" style="61"/>
  </cols>
  <sheetData>
    <row r="1" spans="2:7" ht="12.85" customHeight="1" x14ac:dyDescent="0.3">
      <c r="B1" s="416" t="str">
        <f>'Condições Gerais'!A1</f>
        <v>PREFEITURA DE BELO HORIZONTE</v>
      </c>
      <c r="C1" s="416"/>
      <c r="D1" s="416"/>
      <c r="E1" s="416"/>
      <c r="F1" s="416"/>
    </row>
    <row r="3" spans="2:7" ht="12.85" customHeight="1" x14ac:dyDescent="0.3">
      <c r="B3" s="416" t="s">
        <v>0</v>
      </c>
      <c r="C3" s="416"/>
      <c r="D3" s="416"/>
      <c r="E3" s="416"/>
      <c r="F3" s="416"/>
    </row>
    <row r="5" spans="2:7" ht="12.85" customHeight="1" x14ac:dyDescent="0.3">
      <c r="B5" s="68" t="s">
        <v>139</v>
      </c>
      <c r="C5" s="69"/>
      <c r="D5" s="70"/>
      <c r="E5" s="71" t="s">
        <v>43</v>
      </c>
      <c r="F5" s="71" t="s">
        <v>62</v>
      </c>
    </row>
    <row r="6" spans="2:7" ht="12.85" customHeight="1" x14ac:dyDescent="0.3">
      <c r="B6" s="161" t="str">
        <f>'Condições Gerais'!K6</f>
        <v>05- Jardineiro</v>
      </c>
      <c r="C6" s="94"/>
      <c r="D6" s="95"/>
      <c r="E6" s="158">
        <f>'Condições Gerais'!K17</f>
        <v>220</v>
      </c>
      <c r="F6" s="159">
        <f>'Condições Gerais'!K18</f>
        <v>7.4357272727272719</v>
      </c>
    </row>
    <row r="8" spans="2:7" ht="12.85" customHeight="1" x14ac:dyDescent="0.3">
      <c r="B8" s="236" t="s">
        <v>64</v>
      </c>
      <c r="C8" s="47"/>
      <c r="D8" s="47"/>
      <c r="E8" s="164" t="s">
        <v>165</v>
      </c>
      <c r="F8" s="96" t="s">
        <v>59</v>
      </c>
    </row>
    <row r="9" spans="2:7" ht="12.85" customHeight="1" x14ac:dyDescent="0.3">
      <c r="B9" s="97"/>
      <c r="C9" s="3">
        <v>1</v>
      </c>
      <c r="D9" s="41" t="s">
        <v>28</v>
      </c>
      <c r="E9" s="45"/>
      <c r="F9" s="4">
        <f>'Condições Gerais'!K9</f>
        <v>1635.86</v>
      </c>
    </row>
    <row r="10" spans="2:7" ht="12.85" customHeight="1" x14ac:dyDescent="0.3">
      <c r="B10" s="98"/>
      <c r="C10" s="3">
        <v>2</v>
      </c>
      <c r="D10" s="41" t="s">
        <v>48</v>
      </c>
      <c r="E10" s="45"/>
      <c r="F10" s="4">
        <f>'Condições Gerais'!K10</f>
        <v>0</v>
      </c>
    </row>
    <row r="11" spans="2:7" ht="12.85" customHeight="1" x14ac:dyDescent="0.3">
      <c r="B11" s="98"/>
      <c r="C11" s="3">
        <v>3</v>
      </c>
      <c r="D11" s="41" t="s">
        <v>49</v>
      </c>
      <c r="E11" s="45"/>
      <c r="F11" s="4">
        <f>'Condições Gerais'!K12</f>
        <v>0</v>
      </c>
    </row>
    <row r="12" spans="2:7" ht="12.85" customHeight="1" x14ac:dyDescent="0.3">
      <c r="B12" s="98"/>
      <c r="C12" s="3">
        <v>4</v>
      </c>
      <c r="D12" s="41" t="s">
        <v>31</v>
      </c>
      <c r="E12" s="163">
        <f>'Condições Gerais'!K20</f>
        <v>0</v>
      </c>
      <c r="F12" s="4">
        <f>'Condições Gerais'!K21</f>
        <v>0</v>
      </c>
      <c r="G12" s="99"/>
    </row>
    <row r="13" spans="2:7" ht="12.85" customHeight="1" x14ac:dyDescent="0.3">
      <c r="B13" s="98"/>
      <c r="C13" s="3">
        <v>5</v>
      </c>
      <c r="D13" s="41" t="s">
        <v>123</v>
      </c>
      <c r="E13" s="163">
        <f>'Condições Gerais'!K24</f>
        <v>0</v>
      </c>
      <c r="F13" s="4">
        <f>'Condições Gerais'!K25</f>
        <v>0</v>
      </c>
    </row>
    <row r="14" spans="2:7" ht="12.85" customHeight="1" x14ac:dyDescent="0.3">
      <c r="B14" s="98"/>
      <c r="C14" s="3">
        <v>6</v>
      </c>
      <c r="D14" s="41" t="s">
        <v>241</v>
      </c>
      <c r="E14" s="163">
        <f>'Condições Gerais'!K28</f>
        <v>0</v>
      </c>
      <c r="F14" s="4">
        <f>'Condições Gerais'!K29</f>
        <v>0</v>
      </c>
    </row>
    <row r="15" spans="2:7" ht="12.85" customHeight="1" x14ac:dyDescent="0.3">
      <c r="B15" s="98"/>
      <c r="C15" s="3">
        <v>7</v>
      </c>
      <c r="D15" s="41" t="s">
        <v>29</v>
      </c>
      <c r="E15" s="163">
        <f>'Condições Gerais'!K30</f>
        <v>0</v>
      </c>
      <c r="F15" s="4">
        <f>'Condições Gerais'!K31</f>
        <v>0</v>
      </c>
    </row>
    <row r="16" spans="2:7" ht="12.85" customHeight="1" x14ac:dyDescent="0.3">
      <c r="B16" s="98"/>
      <c r="C16" s="3">
        <v>8</v>
      </c>
      <c r="D16" s="238" t="s">
        <v>252</v>
      </c>
      <c r="E16" s="163">
        <f>'Condições Gerais'!K26</f>
        <v>0</v>
      </c>
      <c r="F16" s="4">
        <f>'Condições Gerais'!K27</f>
        <v>0</v>
      </c>
    </row>
    <row r="17" spans="2:6" ht="12.85" customHeight="1" x14ac:dyDescent="0.3">
      <c r="B17" s="100"/>
      <c r="C17" s="22">
        <v>9</v>
      </c>
      <c r="D17" s="41" t="s">
        <v>47</v>
      </c>
      <c r="E17" s="45"/>
      <c r="F17" s="4">
        <f>(F12+F13+F14+F15+F16)/24*6</f>
        <v>0</v>
      </c>
    </row>
    <row r="18" spans="2:6" ht="12.85" customHeight="1" x14ac:dyDescent="0.3">
      <c r="B18" s="237" t="s">
        <v>114</v>
      </c>
      <c r="C18" s="47"/>
      <c r="D18" s="47"/>
      <c r="E18" s="48"/>
      <c r="F18" s="33">
        <f>SUM(F9:F17)</f>
        <v>1635.86</v>
      </c>
    </row>
    <row r="20" spans="2:6" ht="12.85" customHeight="1" x14ac:dyDescent="0.3">
      <c r="B20" s="46" t="s">
        <v>63</v>
      </c>
      <c r="C20" s="47"/>
      <c r="D20" s="48"/>
      <c r="E20" s="101" t="s">
        <v>4</v>
      </c>
      <c r="F20" s="96" t="s">
        <v>59</v>
      </c>
    </row>
    <row r="21" spans="2:6" ht="12.85" customHeight="1" x14ac:dyDescent="0.3">
      <c r="B21" s="420" t="s">
        <v>3</v>
      </c>
      <c r="C21" s="5">
        <v>1</v>
      </c>
      <c r="D21" s="37" t="str">
        <f>'Condições Gerais'!A23</f>
        <v>INSS</v>
      </c>
      <c r="E21" s="6">
        <f>'Condições Gerais'!B23</f>
        <v>0.2</v>
      </c>
      <c r="F21" s="7">
        <f>E21*$F$18</f>
        <v>327.17200000000003</v>
      </c>
    </row>
    <row r="22" spans="2:6" ht="12.85" customHeight="1" x14ac:dyDescent="0.3">
      <c r="B22" s="421"/>
      <c r="C22" s="5">
        <v>2</v>
      </c>
      <c r="D22" s="37" t="str">
        <f>'Condições Gerais'!A24</f>
        <v>SESI ou SESC</v>
      </c>
      <c r="E22" s="6">
        <f>'Condições Gerais'!B24</f>
        <v>0</v>
      </c>
      <c r="F22" s="7">
        <f t="shared" ref="F22:F28" si="0">E22*$F$18</f>
        <v>0</v>
      </c>
    </row>
    <row r="23" spans="2:6" ht="12.85" customHeight="1" x14ac:dyDescent="0.3">
      <c r="B23" s="421"/>
      <c r="C23" s="5">
        <v>3</v>
      </c>
      <c r="D23" s="37" t="str">
        <f>'Condições Gerais'!A25</f>
        <v>SENAI ou SENAC</v>
      </c>
      <c r="E23" s="6">
        <f>'Condições Gerais'!B25</f>
        <v>0</v>
      </c>
      <c r="F23" s="7">
        <f t="shared" si="0"/>
        <v>0</v>
      </c>
    </row>
    <row r="24" spans="2:6" ht="12.85" customHeight="1" x14ac:dyDescent="0.3">
      <c r="B24" s="421"/>
      <c r="C24" s="5">
        <v>4</v>
      </c>
      <c r="D24" s="37" t="str">
        <f>'Condições Gerais'!A26</f>
        <v>INCRA</v>
      </c>
      <c r="E24" s="6">
        <f>'Condições Gerais'!B26</f>
        <v>0</v>
      </c>
      <c r="F24" s="7">
        <f t="shared" si="0"/>
        <v>0</v>
      </c>
    </row>
    <row r="25" spans="2:6" ht="12.85" customHeight="1" x14ac:dyDescent="0.3">
      <c r="B25" s="421"/>
      <c r="C25" s="5">
        <v>5</v>
      </c>
      <c r="D25" s="37" t="str">
        <f>'Condições Gerais'!A27</f>
        <v>Salário educação</v>
      </c>
      <c r="E25" s="6">
        <f>'Condições Gerais'!B27</f>
        <v>2.5000000000000001E-2</v>
      </c>
      <c r="F25" s="7">
        <f t="shared" si="0"/>
        <v>40.896500000000003</v>
      </c>
    </row>
    <row r="26" spans="2:6" ht="12.85" customHeight="1" x14ac:dyDescent="0.3">
      <c r="B26" s="421"/>
      <c r="C26" s="5">
        <v>6</v>
      </c>
      <c r="D26" s="37" t="str">
        <f>'Condições Gerais'!A28</f>
        <v>FGTS</v>
      </c>
      <c r="E26" s="6">
        <f>'Condições Gerais'!B28</f>
        <v>0.08</v>
      </c>
      <c r="F26" s="7">
        <f t="shared" si="0"/>
        <v>130.86879999999999</v>
      </c>
    </row>
    <row r="27" spans="2:6" ht="12.85" customHeight="1" x14ac:dyDescent="0.3">
      <c r="B27" s="421"/>
      <c r="C27" s="5">
        <v>7</v>
      </c>
      <c r="D27" s="37" t="str">
        <f>'Condições Gerais'!A29</f>
        <v>Seguro acidente do trabalho</v>
      </c>
      <c r="E27" s="6">
        <f>'Condições Gerais'!B29</f>
        <v>0</v>
      </c>
      <c r="F27" s="7">
        <f t="shared" si="0"/>
        <v>0</v>
      </c>
    </row>
    <row r="28" spans="2:6" ht="12.85" customHeight="1" x14ac:dyDescent="0.3">
      <c r="B28" s="421"/>
      <c r="C28" s="5">
        <v>8</v>
      </c>
      <c r="D28" s="37" t="str">
        <f>'Condições Gerais'!A30</f>
        <v>SEBRAE</v>
      </c>
      <c r="E28" s="6">
        <f>'Condições Gerais'!B30</f>
        <v>0</v>
      </c>
      <c r="F28" s="7">
        <f t="shared" si="0"/>
        <v>0</v>
      </c>
    </row>
    <row r="29" spans="2:6" ht="12.85" customHeight="1" x14ac:dyDescent="0.3">
      <c r="B29" s="422"/>
      <c r="C29" s="8" t="s">
        <v>13</v>
      </c>
      <c r="D29" s="8"/>
      <c r="E29" s="9">
        <f>SUM(E21:E28)</f>
        <v>0.30499999999999999</v>
      </c>
      <c r="F29" s="10">
        <f>SUM(F21:F28)</f>
        <v>498.93730000000005</v>
      </c>
    </row>
    <row r="30" spans="2:6" ht="12.85" customHeight="1" x14ac:dyDescent="0.3">
      <c r="B30" s="417" t="s">
        <v>14</v>
      </c>
      <c r="C30" s="165">
        <v>9</v>
      </c>
      <c r="D30" s="37" t="str">
        <f>'Condições Gerais'!A12</f>
        <v xml:space="preserve">Férias </v>
      </c>
      <c r="E30" s="6">
        <f>'Condições Gerais'!B12</f>
        <v>0.12037037037037036</v>
      </c>
      <c r="F30" s="7">
        <f>E30*$F$18</f>
        <v>196.90907407407406</v>
      </c>
    </row>
    <row r="31" spans="2:6" ht="12.85" customHeight="1" x14ac:dyDescent="0.3">
      <c r="B31" s="417"/>
      <c r="C31" s="165">
        <v>10</v>
      </c>
      <c r="D31" s="37" t="str">
        <f>'Condições Gerais'!A13</f>
        <v>Auxílio doença</v>
      </c>
      <c r="E31" s="6">
        <f>'Condições Gerais'!B13</f>
        <v>1.6555555555555556E-2</v>
      </c>
      <c r="F31" s="7">
        <f t="shared" ref="F31:F41" si="1">E31*$F$18</f>
        <v>27.082571111111111</v>
      </c>
    </row>
    <row r="32" spans="2:6" ht="12.85" customHeight="1" x14ac:dyDescent="0.3">
      <c r="B32" s="417"/>
      <c r="C32" s="165">
        <v>11</v>
      </c>
      <c r="D32" s="37" t="str">
        <f>'Condições Gerais'!A14</f>
        <v>Licença maternidade</v>
      </c>
      <c r="E32" s="6">
        <f>'Condições Gerais'!B14</f>
        <v>5.5239999999999994E-3</v>
      </c>
      <c r="F32" s="7">
        <f t="shared" si="1"/>
        <v>9.0364906399999985</v>
      </c>
    </row>
    <row r="33" spans="2:10" ht="12.85" customHeight="1" x14ac:dyDescent="0.3">
      <c r="B33" s="417"/>
      <c r="C33" s="165">
        <v>12</v>
      </c>
      <c r="D33" s="37" t="str">
        <f>'Condições Gerais'!A15</f>
        <v>Licença paternidade</v>
      </c>
      <c r="E33" s="6">
        <f>'Condições Gerais'!B15</f>
        <v>2.0833333333333332E-4</v>
      </c>
      <c r="F33" s="7">
        <f t="shared" si="1"/>
        <v>0.34080416666666663</v>
      </c>
    </row>
    <row r="34" spans="2:10" ht="12.85" customHeight="1" x14ac:dyDescent="0.3">
      <c r="B34" s="417"/>
      <c r="C34" s="165">
        <v>13</v>
      </c>
      <c r="D34" s="37" t="str">
        <f>'Condições Gerais'!A16</f>
        <v>Faltas legais</v>
      </c>
      <c r="E34" s="6">
        <f>'Condições Gerais'!B16</f>
        <v>8.2222222222222228E-3</v>
      </c>
      <c r="F34" s="7">
        <f t="shared" si="1"/>
        <v>13.450404444444445</v>
      </c>
    </row>
    <row r="35" spans="2:10" ht="12.85" customHeight="1" x14ac:dyDescent="0.3">
      <c r="B35" s="417"/>
      <c r="C35" s="165">
        <v>14</v>
      </c>
      <c r="D35" s="37" t="str">
        <f>'Condições Gerais'!A17</f>
        <v>Acidente de trabalho</v>
      </c>
      <c r="E35" s="6">
        <f>'Condições Gerais'!B17</f>
        <v>3.2499999999999999E-4</v>
      </c>
      <c r="F35" s="7">
        <f t="shared" si="1"/>
        <v>0.53165449999999992</v>
      </c>
    </row>
    <row r="36" spans="2:10" ht="12.85" customHeight="1" x14ac:dyDescent="0.3">
      <c r="B36" s="417"/>
      <c r="C36" s="165">
        <v>15</v>
      </c>
      <c r="D36" s="37" t="str">
        <f>'Condições Gerais'!A18</f>
        <v>Aviso Prévio</v>
      </c>
      <c r="E36" s="6">
        <f>'Condições Gerais'!B18</f>
        <v>1.9444444444444445E-2</v>
      </c>
      <c r="F36" s="7">
        <f t="shared" si="1"/>
        <v>31.808388888888889</v>
      </c>
    </row>
    <row r="37" spans="2:10" ht="12.85" customHeight="1" x14ac:dyDescent="0.3">
      <c r="B37" s="417"/>
      <c r="C37" s="165">
        <v>16</v>
      </c>
      <c r="D37" s="37" t="str">
        <f>'Condições Gerais'!A19</f>
        <v>13º Salário</v>
      </c>
      <c r="E37" s="6">
        <f>'Condições Gerais'!B19</f>
        <v>9.0277777777777776E-2</v>
      </c>
      <c r="F37" s="7">
        <f t="shared" si="1"/>
        <v>147.68180555555554</v>
      </c>
    </row>
    <row r="38" spans="2:10" ht="12.85" customHeight="1" x14ac:dyDescent="0.3">
      <c r="B38" s="417"/>
      <c r="C38" s="11" t="s">
        <v>22</v>
      </c>
      <c r="D38" s="11"/>
      <c r="E38" s="12">
        <f>SUM(E30:E37)</f>
        <v>0.26092770370370372</v>
      </c>
      <c r="F38" s="13">
        <f>SUM(F30:F37)</f>
        <v>426.84119338074072</v>
      </c>
    </row>
    <row r="39" spans="2:10" ht="12.85" customHeight="1" x14ac:dyDescent="0.3">
      <c r="B39" s="418" t="s">
        <v>23</v>
      </c>
      <c r="C39" s="166">
        <v>17</v>
      </c>
      <c r="D39" s="38" t="str">
        <f>'Condições Gerais'!A20</f>
        <v>Indenizações  - rescisões s/ justa causa</v>
      </c>
      <c r="E39" s="14">
        <f>'Condições Gerais'!B20</f>
        <v>3.8199999999999998E-2</v>
      </c>
      <c r="F39" s="7">
        <f t="shared" si="1"/>
        <v>62.489851999999992</v>
      </c>
    </row>
    <row r="40" spans="2:10" ht="12.85" customHeight="1" x14ac:dyDescent="0.3">
      <c r="B40" s="418"/>
      <c r="C40" s="15" t="s">
        <v>24</v>
      </c>
      <c r="D40" s="15"/>
      <c r="E40" s="16">
        <f>SUM(E39)</f>
        <v>3.8199999999999998E-2</v>
      </c>
      <c r="F40" s="17">
        <f>SUM(F39)</f>
        <v>62.489851999999992</v>
      </c>
    </row>
    <row r="41" spans="2:10" s="1" customFormat="1" ht="25.5" customHeight="1" x14ac:dyDescent="0.3">
      <c r="B41" s="419" t="s">
        <v>34</v>
      </c>
      <c r="C41" s="34">
        <v>18</v>
      </c>
      <c r="D41" s="18" t="s">
        <v>38</v>
      </c>
      <c r="E41" s="35">
        <f>E29*E38</f>
        <v>7.9582949629629626E-2</v>
      </c>
      <c r="F41" s="36">
        <f t="shared" si="1"/>
        <v>130.18656398112591</v>
      </c>
      <c r="G41" s="61"/>
      <c r="H41" s="61"/>
      <c r="I41" s="61"/>
      <c r="J41" s="61"/>
    </row>
    <row r="42" spans="2:10" ht="12.85" customHeight="1" x14ac:dyDescent="0.3">
      <c r="B42" s="419"/>
      <c r="C42" s="19" t="s">
        <v>25</v>
      </c>
      <c r="D42" s="19"/>
      <c r="E42" s="20">
        <f>SUM(E41)</f>
        <v>7.9582949629629626E-2</v>
      </c>
      <c r="F42" s="21">
        <f>SUM(F41)</f>
        <v>130.18656398112591</v>
      </c>
    </row>
    <row r="43" spans="2:10" ht="12.85" customHeight="1" x14ac:dyDescent="0.3">
      <c r="B43" s="49" t="s">
        <v>115</v>
      </c>
      <c r="C43" s="50"/>
      <c r="D43" s="51"/>
      <c r="E43" s="20">
        <f>E29+E38+E40+E42</f>
        <v>0.68371065333333336</v>
      </c>
      <c r="F43" s="21">
        <f>F29+F38+F40+F42</f>
        <v>1118.4549093618666</v>
      </c>
    </row>
    <row r="45" spans="2:10" ht="25.5" customHeight="1" x14ac:dyDescent="0.3">
      <c r="B45" s="102" t="s">
        <v>143</v>
      </c>
      <c r="C45" s="103"/>
      <c r="D45" s="103"/>
      <c r="E45" s="104" t="s">
        <v>119</v>
      </c>
      <c r="F45" s="96" t="s">
        <v>59</v>
      </c>
    </row>
    <row r="46" spans="2:10" ht="12.85" customHeight="1" x14ac:dyDescent="0.3">
      <c r="B46" s="97"/>
      <c r="C46" s="22">
        <v>1</v>
      </c>
      <c r="D46" s="52" t="s">
        <v>141</v>
      </c>
      <c r="E46" s="64">
        <f>(F9*0.06)</f>
        <v>98.151599999999988</v>
      </c>
      <c r="F46" s="23">
        <f>IF(('Condições Gerais'!K33-E46)&lt;0,0,'Condições Gerais'!K33-E46)</f>
        <v>297.84840000000003</v>
      </c>
      <c r="G46" s="169"/>
    </row>
    <row r="47" spans="2:10" ht="12.85" customHeight="1" x14ac:dyDescent="0.3">
      <c r="B47" s="98"/>
      <c r="C47" s="22">
        <v>2</v>
      </c>
      <c r="D47" s="65" t="s">
        <v>125</v>
      </c>
      <c r="E47" s="64">
        <f>'Condições Gerais'!K36*'Condições Gerais'!E34</f>
        <v>95.171999999999997</v>
      </c>
      <c r="F47" s="23">
        <f>'Condições Gerais'!K36-E47</f>
        <v>380.68799999999999</v>
      </c>
    </row>
    <row r="48" spans="2:10" ht="12.85" customHeight="1" x14ac:dyDescent="0.3">
      <c r="B48" s="98"/>
      <c r="C48" s="22">
        <v>3</v>
      </c>
      <c r="D48" s="66" t="s">
        <v>134</v>
      </c>
      <c r="E48" s="154" t="s">
        <v>42</v>
      </c>
      <c r="F48" s="23">
        <f>'Condições Gerais'!K40</f>
        <v>0</v>
      </c>
    </row>
    <row r="49" spans="2:6" ht="12.85" customHeight="1" x14ac:dyDescent="0.3">
      <c r="B49" s="98"/>
      <c r="C49" s="22">
        <v>4</v>
      </c>
      <c r="D49" s="65" t="str">
        <f>'Condições Gerais'!D22</f>
        <v>INTRAJORNADA (indenizatória)</v>
      </c>
      <c r="E49" s="154" t="s">
        <v>42</v>
      </c>
      <c r="F49" s="23">
        <f>'Condições Gerais'!K23</f>
        <v>0</v>
      </c>
    </row>
    <row r="50" spans="2:6" ht="12.85" customHeight="1" x14ac:dyDescent="0.3">
      <c r="B50" s="98"/>
      <c r="C50" s="22">
        <v>5</v>
      </c>
      <c r="D50" s="65" t="str">
        <f>'Condições Gerais'!D41</f>
        <v xml:space="preserve">Cesta Basica </v>
      </c>
      <c r="E50" s="154" t="s">
        <v>42</v>
      </c>
      <c r="F50" s="23">
        <f>'Condições Gerais'!K42</f>
        <v>0</v>
      </c>
    </row>
    <row r="51" spans="2:6" ht="12.85" customHeight="1" x14ac:dyDescent="0.3">
      <c r="B51" s="98"/>
      <c r="C51" s="22">
        <v>6</v>
      </c>
      <c r="D51" s="65" t="str">
        <f>'Condições Gerais'!D43</f>
        <v>Outros custos ou benefícios da CCT</v>
      </c>
      <c r="E51" s="154" t="s">
        <v>42</v>
      </c>
      <c r="F51" s="23">
        <f>'Condições Gerais'!K44</f>
        <v>0</v>
      </c>
    </row>
    <row r="52" spans="2:6" ht="12.85" customHeight="1" x14ac:dyDescent="0.3">
      <c r="B52" s="98"/>
      <c r="C52" s="22">
        <v>7</v>
      </c>
      <c r="D52" s="65" t="str">
        <f>'Condições Gerais'!D45</f>
        <v>Outros custos ou benefícios da CCT</v>
      </c>
      <c r="E52" s="154" t="s">
        <v>42</v>
      </c>
      <c r="F52" s="23">
        <f>'Condições Gerais'!K46</f>
        <v>0</v>
      </c>
    </row>
    <row r="53" spans="2:6" ht="12.85" customHeight="1" x14ac:dyDescent="0.3">
      <c r="B53" s="99"/>
      <c r="C53" s="22">
        <v>8</v>
      </c>
      <c r="D53" s="65" t="str">
        <f>'Condições Gerais'!D47</f>
        <v>Outros custos ou benefícios da CCT</v>
      </c>
      <c r="E53" s="154" t="s">
        <v>42</v>
      </c>
      <c r="F53" s="23">
        <f>'Condições Gerais'!K48</f>
        <v>0</v>
      </c>
    </row>
    <row r="54" spans="2:6" ht="12.85" customHeight="1" x14ac:dyDescent="0.3">
      <c r="B54" s="99"/>
      <c r="C54" s="22">
        <v>9</v>
      </c>
      <c r="D54" s="65" t="str">
        <f>'Condições Gerais'!D53</f>
        <v>Outros custos ou benefícios da CCT</v>
      </c>
      <c r="E54" s="154" t="s">
        <v>42</v>
      </c>
      <c r="F54" s="23">
        <f>'Condições Gerais'!K50</f>
        <v>0</v>
      </c>
    </row>
    <row r="55" spans="2:6" ht="12.85" customHeight="1" x14ac:dyDescent="0.3">
      <c r="B55" s="99"/>
      <c r="C55" s="22">
        <v>10</v>
      </c>
      <c r="D55" s="65" t="str">
        <f>'Condições Gerais'!D55</f>
        <v>Outros custos ou benefícios da CCT</v>
      </c>
      <c r="E55" s="154" t="s">
        <v>42</v>
      </c>
      <c r="F55" s="23">
        <f>'Condições Gerais'!K52</f>
        <v>0</v>
      </c>
    </row>
    <row r="56" spans="2:6" ht="12.85" customHeight="1" x14ac:dyDescent="0.3">
      <c r="B56" s="99"/>
      <c r="C56" s="22">
        <v>11</v>
      </c>
      <c r="D56" s="65" t="str">
        <f>'Condições Gerais'!D57</f>
        <v>Outros custos ou benefícios da CCT</v>
      </c>
      <c r="E56" s="154" t="s">
        <v>42</v>
      </c>
      <c r="F56" s="23">
        <f>'Condições Gerais'!K54</f>
        <v>0</v>
      </c>
    </row>
    <row r="57" spans="2:6" ht="12.85" customHeight="1" x14ac:dyDescent="0.3">
      <c r="B57" s="99"/>
      <c r="C57" s="22">
        <v>12</v>
      </c>
      <c r="D57" s="65" t="str">
        <f>'Condições Gerais'!D55</f>
        <v>Outros custos ou benefícios da CCT</v>
      </c>
      <c r="E57" s="154" t="s">
        <v>42</v>
      </c>
      <c r="F57" s="23">
        <f>'Condições Gerais'!K56</f>
        <v>0</v>
      </c>
    </row>
    <row r="58" spans="2:6" ht="12.85" customHeight="1" x14ac:dyDescent="0.3">
      <c r="B58" s="99"/>
      <c r="C58" s="22">
        <v>13</v>
      </c>
      <c r="D58" s="65" t="str">
        <f>'Condições Gerais'!D57</f>
        <v>Outros custos ou benefícios da CCT</v>
      </c>
      <c r="E58" s="154" t="s">
        <v>42</v>
      </c>
      <c r="F58" s="23">
        <f>'Condições Gerais'!K58</f>
        <v>0</v>
      </c>
    </row>
    <row r="59" spans="2:6" ht="12.85" customHeight="1" x14ac:dyDescent="0.3">
      <c r="B59" s="49" t="s">
        <v>144</v>
      </c>
      <c r="C59" s="50"/>
      <c r="D59" s="50"/>
      <c r="E59" s="51"/>
      <c r="F59" s="31">
        <f>SUM(F46:F58)</f>
        <v>678.53639999999996</v>
      </c>
    </row>
    <row r="61" spans="2:6" ht="12.85" customHeight="1" x14ac:dyDescent="0.3">
      <c r="B61" s="46" t="s">
        <v>146</v>
      </c>
      <c r="C61" s="47"/>
      <c r="D61" s="47"/>
      <c r="E61" s="105"/>
      <c r="F61" s="96" t="s">
        <v>59</v>
      </c>
    </row>
    <row r="62" spans="2:6" ht="12.85" customHeight="1" x14ac:dyDescent="0.3">
      <c r="B62" s="41" t="s">
        <v>114</v>
      </c>
      <c r="C62" s="42"/>
      <c r="D62" s="42"/>
      <c r="E62" s="105"/>
      <c r="F62" s="39">
        <f>F18</f>
        <v>1635.86</v>
      </c>
    </row>
    <row r="63" spans="2:6" ht="12.85" customHeight="1" x14ac:dyDescent="0.3">
      <c r="B63" s="43" t="s">
        <v>115</v>
      </c>
      <c r="C63" s="44"/>
      <c r="D63" s="44"/>
      <c r="E63" s="105"/>
      <c r="F63" s="40">
        <f>F43</f>
        <v>1118.4549093618666</v>
      </c>
    </row>
    <row r="64" spans="2:6" ht="12.85" customHeight="1" x14ac:dyDescent="0.3">
      <c r="B64" s="43" t="s">
        <v>144</v>
      </c>
      <c r="C64" s="44"/>
      <c r="D64" s="44"/>
      <c r="E64" s="105"/>
      <c r="F64" s="40">
        <f>F59</f>
        <v>678.53639999999996</v>
      </c>
    </row>
    <row r="65" spans="2:6" ht="12.85" customHeight="1" x14ac:dyDescent="0.3">
      <c r="B65" s="68" t="s">
        <v>65</v>
      </c>
      <c r="C65" s="91"/>
      <c r="D65" s="91"/>
      <c r="E65" s="67"/>
      <c r="F65" s="63">
        <f>SUM(F62:F64)</f>
        <v>3432.8513093618667</v>
      </c>
    </row>
    <row r="67" spans="2:6" ht="12.85" customHeight="1" x14ac:dyDescent="0.3">
      <c r="B67" s="68" t="s">
        <v>290</v>
      </c>
      <c r="C67" s="69"/>
      <c r="D67" s="69"/>
      <c r="E67" s="106" t="s">
        <v>4</v>
      </c>
      <c r="F67" s="96" t="s">
        <v>59</v>
      </c>
    </row>
    <row r="68" spans="2:6" ht="12.85" customHeight="1" x14ac:dyDescent="0.3">
      <c r="B68" s="68" t="s">
        <v>291</v>
      </c>
      <c r="C68" s="91"/>
      <c r="D68" s="91"/>
      <c r="E68" s="255">
        <f>'Condições Gerais'!B40</f>
        <v>0</v>
      </c>
      <c r="F68" s="256">
        <f>E68*F65</f>
        <v>0</v>
      </c>
    </row>
    <row r="70" spans="2:6" ht="12.85" customHeight="1" x14ac:dyDescent="0.3">
      <c r="B70" s="68" t="s">
        <v>278</v>
      </c>
      <c r="C70" s="69"/>
      <c r="D70" s="69"/>
      <c r="E70" s="257"/>
      <c r="F70" s="96" t="s">
        <v>59</v>
      </c>
    </row>
    <row r="71" spans="2:6" ht="12.85" customHeight="1" x14ac:dyDescent="0.3">
      <c r="B71" s="68" t="s">
        <v>279</v>
      </c>
      <c r="C71" s="91"/>
      <c r="D71" s="91"/>
      <c r="E71" s="258"/>
      <c r="F71" s="256">
        <f>F65+F68</f>
        <v>3432.8513093618667</v>
      </c>
    </row>
    <row r="73" spans="2:6" ht="12.85" customHeight="1" x14ac:dyDescent="0.3">
      <c r="B73" s="46" t="s">
        <v>280</v>
      </c>
      <c r="C73" s="47"/>
      <c r="D73" s="48"/>
      <c r="E73" s="106" t="s">
        <v>4</v>
      </c>
      <c r="F73" s="96" t="s">
        <v>39</v>
      </c>
    </row>
    <row r="74" spans="2:6" ht="12.85" customHeight="1" x14ac:dyDescent="0.3">
      <c r="B74" s="28"/>
      <c r="C74" s="3">
        <v>1</v>
      </c>
      <c r="D74" s="24" t="str">
        <f>'Condições Gerais'!A33</f>
        <v>PIS</v>
      </c>
      <c r="E74" s="25">
        <f>'Condições Gerais'!B33</f>
        <v>0</v>
      </c>
      <c r="F74" s="26">
        <f t="shared" ref="F74:F79" si="2">E74*F$83</f>
        <v>0</v>
      </c>
    </row>
    <row r="75" spans="2:6" ht="12.85" customHeight="1" x14ac:dyDescent="0.3">
      <c r="B75" s="29"/>
      <c r="C75" s="3">
        <v>2</v>
      </c>
      <c r="D75" s="24" t="str">
        <f>'Condições Gerais'!A34</f>
        <v>COFINS</v>
      </c>
      <c r="E75" s="25">
        <f>'Condições Gerais'!B34</f>
        <v>0</v>
      </c>
      <c r="F75" s="26">
        <f t="shared" si="2"/>
        <v>0</v>
      </c>
    </row>
    <row r="76" spans="2:6" ht="12.85" customHeight="1" x14ac:dyDescent="0.3">
      <c r="B76" s="29"/>
      <c r="C76" s="3">
        <v>3</v>
      </c>
      <c r="D76" s="24" t="str">
        <f>'Condições Gerais'!A35</f>
        <v xml:space="preserve">ISS </v>
      </c>
      <c r="E76" s="25">
        <f>'Condições Gerais'!B35</f>
        <v>0</v>
      </c>
      <c r="F76" s="26">
        <f t="shared" si="2"/>
        <v>0</v>
      </c>
    </row>
    <row r="77" spans="2:6" ht="12.85" customHeight="1" x14ac:dyDescent="0.3">
      <c r="B77" s="29"/>
      <c r="C77" s="3">
        <v>4</v>
      </c>
      <c r="D77" s="24" t="str">
        <f>'Condições Gerais'!A36</f>
        <v xml:space="preserve"> </v>
      </c>
      <c r="E77" s="25">
        <f>'Condições Gerais'!B36</f>
        <v>0</v>
      </c>
      <c r="F77" s="26">
        <f t="shared" si="2"/>
        <v>0</v>
      </c>
    </row>
    <row r="78" spans="2:6" ht="12.85" customHeight="1" x14ac:dyDescent="0.3">
      <c r="B78" s="30"/>
      <c r="C78" s="3">
        <v>5</v>
      </c>
      <c r="D78" s="24" t="str">
        <f>'Condições Gerais'!A37</f>
        <v xml:space="preserve"> </v>
      </c>
      <c r="E78" s="25">
        <f>'Condições Gerais'!B37</f>
        <v>0</v>
      </c>
      <c r="F78" s="26">
        <f t="shared" si="2"/>
        <v>0</v>
      </c>
    </row>
    <row r="79" spans="2:6" ht="12.85" customHeight="1" x14ac:dyDescent="0.3">
      <c r="B79" s="49" t="s">
        <v>35</v>
      </c>
      <c r="C79" s="50"/>
      <c r="D79" s="51"/>
      <c r="E79" s="27">
        <f>SUM(E74:E78)</f>
        <v>0</v>
      </c>
      <c r="F79" s="32">
        <f t="shared" si="2"/>
        <v>0</v>
      </c>
    </row>
    <row r="81" spans="2:6" ht="12.85" customHeight="1" x14ac:dyDescent="0.3">
      <c r="B81" s="46" t="s">
        <v>281</v>
      </c>
      <c r="C81" s="47"/>
      <c r="D81" s="48"/>
      <c r="E81" s="106" t="s">
        <v>4</v>
      </c>
      <c r="F81" s="96" t="s">
        <v>39</v>
      </c>
    </row>
    <row r="82" spans="2:6" s="107" customFormat="1" ht="12.85" customHeight="1" x14ac:dyDescent="0.3">
      <c r="B82" s="72" t="s">
        <v>282</v>
      </c>
      <c r="C82" s="73"/>
      <c r="D82" s="74"/>
      <c r="E82" s="75">
        <f>1-E79</f>
        <v>1</v>
      </c>
      <c r="F82" s="155" t="s">
        <v>42</v>
      </c>
    </row>
    <row r="83" spans="2:6" s="107" customFormat="1" ht="12.85" customHeight="1" x14ac:dyDescent="0.3">
      <c r="B83" s="72" t="s">
        <v>126</v>
      </c>
      <c r="C83" s="73"/>
      <c r="D83" s="74"/>
      <c r="E83" s="75">
        <v>1</v>
      </c>
      <c r="F83" s="76">
        <f>F71/E82</f>
        <v>3432.8513093618667</v>
      </c>
    </row>
    <row r="84" spans="2:6" s="107" customFormat="1" ht="12.85" customHeight="1" x14ac:dyDescent="0.3">
      <c r="B84" s="77" t="s">
        <v>283</v>
      </c>
      <c r="C84" s="78"/>
      <c r="D84" s="79"/>
      <c r="E84" s="80"/>
      <c r="F84" s="81"/>
    </row>
    <row r="86" spans="2:6" s="107" customFormat="1" ht="25.5" customHeight="1" x14ac:dyDescent="0.3">
      <c r="B86" s="72" t="s">
        <v>285</v>
      </c>
      <c r="C86" s="73"/>
      <c r="D86" s="74"/>
      <c r="E86" s="2" t="s">
        <v>61</v>
      </c>
      <c r="F86" s="71" t="s">
        <v>37</v>
      </c>
    </row>
    <row r="87" spans="2:6" ht="12.85" customHeight="1" x14ac:dyDescent="0.3">
      <c r="B87" s="77"/>
      <c r="C87" s="78"/>
      <c r="D87" s="79"/>
      <c r="E87" s="160">
        <f>'Condições Gerais'!K14</f>
        <v>1</v>
      </c>
      <c r="F87" s="71">
        <f>F83*E87</f>
        <v>3432.8513093618667</v>
      </c>
    </row>
    <row r="89" spans="2:6" s="107" customFormat="1" ht="25.5" customHeight="1" x14ac:dyDescent="0.3">
      <c r="B89" s="72" t="s">
        <v>284</v>
      </c>
      <c r="C89" s="73"/>
      <c r="D89" s="74"/>
      <c r="E89" s="2" t="s">
        <v>36</v>
      </c>
      <c r="F89" s="71" t="s">
        <v>60</v>
      </c>
    </row>
    <row r="90" spans="2:6" ht="12.85" customHeight="1" x14ac:dyDescent="0.3">
      <c r="B90" s="77"/>
      <c r="C90" s="78"/>
      <c r="D90" s="79"/>
      <c r="E90" s="108">
        <f>'Condições Gerais'!B8</f>
        <v>12</v>
      </c>
      <c r="F90" s="71">
        <f>F87*E90</f>
        <v>41194.215712342397</v>
      </c>
    </row>
  </sheetData>
  <sheetProtection algorithmName="SHA-512" hashValue="sJBk84nxobo8cmtDlGrAEUJEjMgvzA1oHQUAMmZ94EK4qUpL97ZeLt32na6SucYDcJYda95T6Nj5c6uVS5OOrQ==" saltValue="wz4kTOxwyMFjD+MeJeGxlg==" spinCount="100000" sheet="1" objects="1" scenarios="1" selectLockedCells="1" selectUnlockedCells="1"/>
  <mergeCells count="6">
    <mergeCell ref="B41:B42"/>
    <mergeCell ref="B1:F1"/>
    <mergeCell ref="B3:F3"/>
    <mergeCell ref="B21:B29"/>
    <mergeCell ref="B30:B38"/>
    <mergeCell ref="B39:B40"/>
  </mergeCells>
  <printOptions horizontalCentered="1"/>
  <pageMargins left="0.98425196850393704" right="0.39370078740157483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17</vt:i4>
      </vt:variant>
      <vt:variant>
        <vt:lpstr>Intervalos Nomeados</vt:lpstr>
      </vt:variant>
      <vt:variant>
        <vt:i4>4</vt:i4>
      </vt:variant>
    </vt:vector>
  </HeadingPairs>
  <TitlesOfParts>
    <vt:vector size="21" baseType="lpstr">
      <vt:lpstr>Proposta Empresa</vt:lpstr>
      <vt:lpstr>Condições Gerais</vt:lpstr>
      <vt:lpstr>horas extras</vt:lpstr>
      <vt:lpstr>Ajuda</vt:lpstr>
      <vt:lpstr>Encarregado</vt:lpstr>
      <vt:lpstr>Copeira</vt:lpstr>
      <vt:lpstr>Recepcionista</vt:lpstr>
      <vt:lpstr>ASG</vt:lpstr>
      <vt:lpstr>Jardineiro</vt:lpstr>
      <vt:lpstr>Téc. Refrigeração</vt:lpstr>
      <vt:lpstr>Meio Oficial</vt:lpstr>
      <vt:lpstr>Bombeiro</vt:lpstr>
      <vt:lpstr>Pedreiro</vt:lpstr>
      <vt:lpstr>Eletricista</vt:lpstr>
      <vt:lpstr>Operador de Telemarketing 150</vt:lpstr>
      <vt:lpstr>Operador de Telemarketing 125</vt:lpstr>
      <vt:lpstr>Dotação</vt:lpstr>
      <vt:lpstr>'Proposta Empresa'!Area_de_impressao</vt:lpstr>
      <vt:lpstr>Ajuda!Titulos_de_impressao</vt:lpstr>
      <vt:lpstr>'Condições Gerais'!Titulos_de_impressao</vt:lpstr>
      <vt:lpstr>Dotação!Titulos_de_impressao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FERNANDA DE AZEVEDO MELO LADEIRA PB003312</cp:lastModifiedBy>
  <cp:lastPrinted>2020-02-19T13:23:51Z</cp:lastPrinted>
  <dcterms:created xsi:type="dcterms:W3CDTF">2009-08-13T13:41:27Z</dcterms:created>
  <dcterms:modified xsi:type="dcterms:W3CDTF">2020-04-03T16:12:46Z</dcterms:modified>
</cp:coreProperties>
</file>