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hidePivotFieldList="1" defaultThemeVersion="166925"/>
  <mc:AlternateContent xmlns:mc="http://schemas.openxmlformats.org/markup-compatibility/2006">
    <mc:Choice Requires="x15">
      <x15ac:absPath xmlns:x15ac="http://schemas.microsoft.com/office/spreadsheetml/2010/11/ac" url="D:\usuarios\pr081321\Downloads\"/>
    </mc:Choice>
  </mc:AlternateContent>
  <xr:revisionPtr revIDLastSave="0" documentId="13_ncr:1_{0ED7DEDD-6A5F-44C0-A5A8-A166891E9EE0}" xr6:coauthVersionLast="47" xr6:coauthVersionMax="47" xr10:uidLastSave="{00000000-0000-0000-0000-000000000000}"/>
  <bookViews>
    <workbookView xWindow="-120" yWindow="-120" windowWidth="29040" windowHeight="15720" activeTab="1" xr2:uid="{AAE1CDB6-69D0-4008-A0BC-FAF194A30323}"/>
  </bookViews>
  <sheets>
    <sheet name="DADOS GERAIS" sheetId="4" r:id="rId1"/>
    <sheet name="TABELAS DE TIPOLOGIA"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58" i="4" l="1"/>
  <c r="E59" i="4"/>
  <c r="E60" i="4"/>
  <c r="E61" i="4"/>
  <c r="E62" i="4"/>
  <c r="E63" i="4"/>
  <c r="E64" i="4"/>
  <c r="E65" i="4"/>
  <c r="E66" i="4"/>
  <c r="E67" i="4"/>
  <c r="E68" i="4"/>
  <c r="E69" i="4"/>
  <c r="E70" i="4"/>
  <c r="E71" i="4"/>
  <c r="E72" i="4"/>
  <c r="E73" i="4"/>
  <c r="E64" i="1" l="1"/>
  <c r="E65" i="1"/>
  <c r="E66" i="1"/>
  <c r="E67" i="1"/>
  <c r="E68" i="1"/>
  <c r="E69" i="1"/>
  <c r="E70" i="1"/>
  <c r="E71" i="1"/>
  <c r="E72" i="1"/>
  <c r="E63" i="1"/>
  <c r="D73" i="1"/>
  <c r="E73" i="1" s="1"/>
  <c r="E23" i="1"/>
  <c r="E24" i="1"/>
  <c r="E25" i="1"/>
  <c r="E26" i="1"/>
  <c r="E27" i="1"/>
  <c r="E28" i="1"/>
  <c r="E29" i="1"/>
  <c r="E30" i="1"/>
  <c r="E31" i="1"/>
  <c r="E22" i="1"/>
  <c r="D32" i="1"/>
  <c r="E32" i="1" s="1"/>
  <c r="E9" i="1"/>
  <c r="E10" i="1"/>
  <c r="E11" i="1"/>
  <c r="E12" i="1"/>
  <c r="E13" i="1"/>
  <c r="E14" i="1"/>
  <c r="E15" i="1"/>
  <c r="E16" i="1"/>
  <c r="E17" i="1"/>
  <c r="E8" i="1"/>
  <c r="D18" i="1"/>
  <c r="E18" i="1" s="1"/>
  <c r="E50" i="1" l="1"/>
  <c r="E51" i="1"/>
  <c r="E52" i="1"/>
  <c r="E53" i="1"/>
  <c r="E54" i="1"/>
  <c r="E55" i="1"/>
  <c r="E56" i="1"/>
  <c r="E57" i="1"/>
  <c r="E58" i="1"/>
  <c r="E49" i="1"/>
  <c r="D59" i="1"/>
  <c r="E59" i="1" s="1"/>
  <c r="E36" i="1"/>
  <c r="E37" i="1"/>
  <c r="E38" i="1"/>
  <c r="E39" i="1"/>
  <c r="E40" i="1"/>
  <c r="E41" i="1"/>
  <c r="E42" i="1"/>
  <c r="E43" i="1"/>
  <c r="E44" i="1"/>
  <c r="E35" i="1"/>
  <c r="D45" i="1"/>
  <c r="E45" i="1" s="1"/>
  <c r="D207" i="4" l="1"/>
  <c r="D100" i="4" l="1"/>
  <c r="D124" i="4" s="1"/>
  <c r="D146" i="4" l="1"/>
  <c r="D169" i="4"/>
  <c r="D57" i="4"/>
  <c r="E57" i="4" s="1"/>
  <c r="D32" i="4"/>
  <c r="E213" i="4" l="1"/>
  <c r="E212" i="4"/>
  <c r="E211" i="4"/>
  <c r="E210" i="4"/>
  <c r="E209" i="4"/>
  <c r="E208" i="4"/>
  <c r="E13" i="4"/>
  <c r="E12" i="4"/>
  <c r="E125" i="4"/>
  <c r="E127" i="4"/>
  <c r="E126" i="4"/>
  <c r="E176" i="4"/>
  <c r="E175" i="4"/>
  <c r="E174" i="4"/>
  <c r="E173" i="4"/>
  <c r="E172" i="4"/>
  <c r="E171" i="4"/>
  <c r="E170" i="4"/>
  <c r="E150" i="4"/>
  <c r="E149" i="4"/>
  <c r="E148" i="4"/>
  <c r="E147" i="4"/>
  <c r="E102" i="4"/>
  <c r="E101" i="4"/>
  <c r="E37" i="4"/>
  <c r="E36" i="4"/>
  <c r="E35" i="4"/>
  <c r="E34" i="4"/>
  <c r="E33" i="4"/>
  <c r="E11" i="4"/>
  <c r="E10" i="4"/>
  <c r="E9" i="4"/>
  <c r="E8" i="4"/>
</calcChain>
</file>

<file path=xl/sharedStrings.xml><?xml version="1.0" encoding="utf-8"?>
<sst xmlns="http://schemas.openxmlformats.org/spreadsheetml/2006/main" count="164" uniqueCount="101">
  <si>
    <t>%</t>
  </si>
  <si>
    <t>Via Pública - Recapeamento</t>
  </si>
  <si>
    <t>Gestão Administrativa</t>
  </si>
  <si>
    <t>Realização de Estudo de Circulação</t>
  </si>
  <si>
    <t>OUTRAS DEMANDAS</t>
  </si>
  <si>
    <t>Atendimento do servidor</t>
  </si>
  <si>
    <t>SERVIDOR PÚBLICO</t>
  </si>
  <si>
    <t>Conduta do Servidor Público Municipal</t>
  </si>
  <si>
    <t>Denúncia sobre Servidores Municipais</t>
  </si>
  <si>
    <t>Denúncia sobre Guarda Municipal</t>
  </si>
  <si>
    <t>Comunicação de Irregularidade</t>
  </si>
  <si>
    <t>Reclamação de Ônibus (Transporte Coletivo)</t>
  </si>
  <si>
    <t>Denúncias de Violação de Direitos Humanos</t>
  </si>
  <si>
    <t>Marcação de Exame</t>
  </si>
  <si>
    <t>Vacinação de Rotina para a População</t>
  </si>
  <si>
    <t xml:space="preserve">  </t>
  </si>
  <si>
    <t>TOTAL</t>
  </si>
  <si>
    <t>     1 A 30 DIAS</t>
  </si>
  <si>
    <t>     31 A 60 DIAS</t>
  </si>
  <si>
    <t>     ACIMA DE 60 DIAS</t>
  </si>
  <si>
    <t>     TELEFONE</t>
  </si>
  <si>
    <t>     PORTAL</t>
  </si>
  <si>
    <t>     PORTAL MOBILE</t>
  </si>
  <si>
    <t>     OUVIDOR SUS</t>
  </si>
  <si>
    <t>     PRESENCIAL</t>
  </si>
  <si>
    <t>     OUVIDORIA ITINERANTE</t>
  </si>
  <si>
    <t>     E-MAIL</t>
  </si>
  <si>
    <t>     OUVIDOR JOVEM</t>
  </si>
  <si>
    <t>     OUTROS</t>
  </si>
  <si>
    <t>     CARTA/OFÍCIO</t>
  </si>
  <si>
    <t>     OUVIDORIA</t>
  </si>
  <si>
    <t>     "DE OFÍCIO"</t>
  </si>
  <si>
    <t>     DISQUE 100</t>
  </si>
  <si>
    <t>     NOMINAL</t>
  </si>
  <si>
    <t>     ANÔNIMO</t>
  </si>
  <si>
    <t>     DEMANDA ATENDIDA</t>
  </si>
  <si>
    <t>     GEROU ORIENTAÇÃO</t>
  </si>
  <si>
    <t>     DEMANDA ARQUIVADA</t>
  </si>
  <si>
    <t>     DENÚNCIA APURADA</t>
  </si>
  <si>
    <t>     DEMANDA ENCAMINHADA PARA CONHECIMENTO</t>
  </si>
  <si>
    <t>     DEMANDA AGENDADA</t>
  </si>
  <si>
    <t>     FEMININO</t>
  </si>
  <si>
    <t>     MASCULINO</t>
  </si>
  <si>
    <t xml:space="preserve">     NÃO DECLARADO</t>
  </si>
  <si>
    <t>     ÓRGÃO EXTERNO</t>
  </si>
  <si>
    <t>     REDES SOCIAIS</t>
  </si>
  <si>
    <t>     WHATSAPP</t>
  </si>
  <si>
    <t>TABELAS DE TIPOLOGIA</t>
  </si>
  <si>
    <t>DADOS GERAIS</t>
  </si>
  <si>
    <t>     RECLAME AQUI</t>
  </si>
  <si>
    <t>Denúncia Agente Público Terceirizado/Colaborador</t>
  </si>
  <si>
    <t>Conduta do Servidor</t>
  </si>
  <si>
    <t>Serviço de Atendimento Móvel de Urgência - SAMU</t>
  </si>
  <si>
    <t>Sugestão Sobre Transporte Coletivo</t>
  </si>
  <si>
    <t>N.º</t>
  </si>
  <si>
    <t>Conduta de Agente Público Terceirizado/Colaborador</t>
  </si>
  <si>
    <t>Consulta Médica de Saúde da Família e Comunidade - ESF</t>
  </si>
  <si>
    <t>Cirurgia</t>
  </si>
  <si>
    <t>Fale com a Receita Municipal - Orientação sobre Processos e Serviços</t>
  </si>
  <si>
    <t>Não é competência da PBH</t>
  </si>
  <si>
    <t>RECLAMAÇÃO</t>
  </si>
  <si>
    <t>DENÚNCIA</t>
  </si>
  <si>
    <t>ORIENTAÇÃO</t>
  </si>
  <si>
    <t>ELOGIO</t>
  </si>
  <si>
    <t>SUGESTÃO</t>
  </si>
  <si>
    <t>     EM ANDAMENTO</t>
  </si>
  <si>
    <t>ENCERRADA</t>
  </si>
  <si>
    <t>PROVIDENCIADA</t>
  </si>
  <si>
    <t>DILIGENCIADA</t>
  </si>
  <si>
    <t>EM TRIAGEM</t>
  </si>
  <si>
    <t xml:space="preserve"> PRAZO DE RESPOSTA</t>
  </si>
  <si>
    <t xml:space="preserve"> TIPOLOGIA</t>
  </si>
  <si>
    <t xml:space="preserve"> CANAL DE CAPTAÇÃO</t>
  </si>
  <si>
    <t xml:space="preserve"> TIPO DE MANIFESTANTE</t>
  </si>
  <si>
    <t xml:space="preserve"> GÊNERO DE MANIFESTANTE</t>
  </si>
  <si>
    <t xml:space="preserve"> SITUAÇÃO</t>
  </si>
  <si>
    <t xml:space="preserve"> RESULTADO</t>
  </si>
  <si>
    <t>     DILIGENCIADAS</t>
  </si>
  <si>
    <t>     EM TRIAGEM</t>
  </si>
  <si>
    <t>Administração Escolar</t>
  </si>
  <si>
    <t>Atendimento na Recepção das Unidades de Saúde</t>
  </si>
  <si>
    <t>Denúncias de assédio moral e sexual na Prefeitura de Belo Horizonte</t>
  </si>
  <si>
    <t>Creches Parceiras da Prefeitura de Belo Horizonte</t>
  </si>
  <si>
    <t>Denúncia de prestador de serviços</t>
  </si>
  <si>
    <t>Denúncia sobre Conselheiro Turelar</t>
  </si>
  <si>
    <t>ORIENTAÇÃO - 2.341</t>
  </si>
  <si>
    <t>Pedido de Acesso à Informação - Lei de Acesso à Informação (LAI)</t>
  </si>
  <si>
    <t>Cancelamento de Protocolo</t>
  </si>
  <si>
    <t>Defesa da Autuação de Trânsito</t>
  </si>
  <si>
    <t>Materiais, Aparelhos e Insumos para Dispensação</t>
  </si>
  <si>
    <t>ELOGIO - 1.228</t>
  </si>
  <si>
    <t>Triagem no Centro de Saúde</t>
  </si>
  <si>
    <t>Central de Atendimento Telefônico 156</t>
  </si>
  <si>
    <t>Gestão administrativa</t>
  </si>
  <si>
    <t>Guarda Civil Municipal</t>
  </si>
  <si>
    <t>Obras Públicas</t>
  </si>
  <si>
    <t>Lavação de vias</t>
  </si>
  <si>
    <t>A SUOUVI encerrou, neste período, 6869 manifestações por decurso de prazo de diligência não respondida, enquadrando-se nessa condição aquelas manifestações cujo teor indicava não se tratarem, de fato, de demandas de competência da Ouvidoria, somando-se também a esse total os registros respondidos prontamente pela própria Ouvidoria, no momento da triagem.                                                                                                                                         Restaram ainda 309 manifestações em andamento, em 31/12/2025, número composto por demandas em fase de classificação pela equipe de triagem, ou cujo período estabelecido para resposta de diligência ainda se encontrava dentro do prazo previsto, aguardando resposta do cidadão.</t>
  </si>
  <si>
    <t>RECLAMAÇÃO - 32.092</t>
  </si>
  <si>
    <t>DENUNCIA - 7.032</t>
  </si>
  <si>
    <t>SUGESTÃO - 891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</si>
</sst>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9"/>
      <color rgb="FF000000"/>
      <name val="Arial"/>
      <family val="2"/>
    </font>
    <font>
      <sz val="9"/>
      <color rgb="FF000000"/>
      <name val="Arial"/>
      <family val="2"/>
    </font>
    <font>
      <sz val="9"/>
      <color theme="1"/>
      <name val="Arial"/>
      <family val="2"/>
    </font>
    <font>
      <b/>
      <sz val="8"/>
      <color theme="1"/>
      <name val="Calibri"/>
      <family val="2"/>
      <scheme val="minor"/>
    </font>
    <font>
      <b/>
      <sz val="7.5"/>
      <color rgb="FF000000"/>
      <name val="Calibri"/>
      <family val="2"/>
      <scheme val="minor"/>
    </font>
    <font>
      <b/>
      <sz val="7.5"/>
      <color rgb="FF0066CC"/>
      <name val="Calibri"/>
      <family val="2"/>
      <scheme val="minor"/>
    </font>
    <font>
      <sz val="8"/>
      <color theme="1"/>
      <name val="Calibri"/>
      <family val="2"/>
      <scheme val="minor"/>
    </font>
    <font>
      <sz val="7.5"/>
      <color rgb="FF000000"/>
      <name val="Calibri"/>
      <family val="2"/>
      <scheme val="minor"/>
    </font>
    <font>
      <sz val="7.5"/>
      <color rgb="FF0066CC"/>
      <name val="Calibri"/>
      <family val="2"/>
      <scheme val="minor"/>
    </font>
    <font>
      <sz val="18"/>
      <color theme="1"/>
      <name val="Calibri"/>
      <family val="2"/>
      <scheme val="minor"/>
    </font>
    <font>
      <b/>
      <sz val="16"/>
      <color rgb="FFFF0000"/>
      <name val="Calibri"/>
      <family val="2"/>
      <scheme val="minor"/>
    </font>
    <font>
      <sz val="11"/>
      <name val="Calibri"/>
      <family val="2"/>
      <scheme val="minor"/>
    </font>
    <font>
      <b/>
      <sz val="8"/>
      <name val="Calibri"/>
      <family val="2"/>
      <scheme val="minor"/>
    </font>
    <font>
      <b/>
      <sz val="7.5"/>
      <name val="Calibri"/>
      <family val="2"/>
      <scheme val="minor"/>
    </font>
    <font>
      <sz val="8"/>
      <name val="Calibri"/>
      <family val="2"/>
      <scheme val="minor"/>
    </font>
    <font>
      <sz val="7.5"/>
      <name val="Calibri"/>
      <family val="2"/>
      <scheme val="minor"/>
    </font>
    <font>
      <sz val="16"/>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22"/>
      <color theme="1"/>
      <name val="Calibri"/>
      <family val="2"/>
    </font>
    <font>
      <sz val="6"/>
      <color theme="1"/>
      <name val="Calibri"/>
      <family val="2"/>
      <scheme val="minor"/>
    </font>
  </fonts>
  <fills count="10">
    <fill>
      <patternFill patternType="none"/>
    </fill>
    <fill>
      <patternFill patternType="gray125"/>
    </fill>
    <fill>
      <patternFill patternType="solid">
        <fgColor rgb="FF90C226"/>
        <bgColor indexed="64"/>
      </patternFill>
    </fill>
    <fill>
      <patternFill patternType="solid">
        <fgColor rgb="FFFFFFFF"/>
        <bgColor indexed="64"/>
      </patternFill>
    </fill>
    <fill>
      <patternFill patternType="solid">
        <fgColor rgb="FFC0C0C0"/>
        <bgColor indexed="64"/>
      </patternFill>
    </fill>
    <fill>
      <patternFill patternType="solid">
        <fgColor rgb="FFEBEBEB"/>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rgb="FF92D050"/>
        <bgColor indexed="64"/>
      </patternFill>
    </fill>
    <fill>
      <patternFill patternType="solid">
        <fgColor rgb="FFFFFF00"/>
        <bgColor indexed="64"/>
      </patternFill>
    </fill>
  </fills>
  <borders count="11">
    <border>
      <left/>
      <right/>
      <top/>
      <bottom/>
      <diagonal/>
    </border>
    <border>
      <left style="medium">
        <color rgb="FF90C226"/>
      </left>
      <right/>
      <top style="medium">
        <color rgb="FF90C226"/>
      </top>
      <bottom/>
      <diagonal/>
    </border>
    <border>
      <left style="medium">
        <color rgb="FF90C226"/>
      </left>
      <right style="medium">
        <color rgb="FF90C226"/>
      </right>
      <top style="medium">
        <color rgb="FF90C226"/>
      </top>
      <bottom/>
      <diagonal/>
    </border>
    <border>
      <left style="medium">
        <color rgb="FF90C226"/>
      </left>
      <right/>
      <top style="medium">
        <color rgb="FF90C226"/>
      </top>
      <bottom style="medium">
        <color rgb="FF90C226"/>
      </bottom>
      <diagonal/>
    </border>
    <border>
      <left style="medium">
        <color rgb="FF90C226"/>
      </left>
      <right style="medium">
        <color rgb="FF90C226"/>
      </right>
      <top style="medium">
        <color rgb="FF90C226"/>
      </top>
      <bottom style="medium">
        <color rgb="FF90C226"/>
      </bottom>
      <diagonal/>
    </border>
    <border>
      <left style="medium">
        <color rgb="FF90C226"/>
      </left>
      <right/>
      <top/>
      <bottom style="medium">
        <color rgb="FF90C226"/>
      </bottom>
      <diagonal/>
    </border>
    <border>
      <left style="medium">
        <color rgb="FF90C226"/>
      </left>
      <right/>
      <top/>
      <bottom/>
      <diagonal/>
    </border>
    <border>
      <left/>
      <right/>
      <top/>
      <bottom style="thin">
        <color theme="4" tint="0.3999755851924192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96">
    <xf numFmtId="0" fontId="0" fillId="0" borderId="0" xfId="0"/>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2" fillId="3" borderId="3" xfId="0" applyFont="1" applyFill="1" applyBorder="1" applyAlignment="1">
      <alignment horizontal="center" wrapText="1"/>
    </xf>
    <xf numFmtId="10" fontId="2" fillId="0" borderId="4" xfId="0" applyNumberFormat="1" applyFont="1" applyBorder="1" applyAlignment="1">
      <alignment horizontal="center" wrapText="1"/>
    </xf>
    <xf numFmtId="0" fontId="3" fillId="3" borderId="5" xfId="0" applyFont="1" applyFill="1" applyBorder="1" applyAlignment="1">
      <alignment horizontal="center" wrapText="1"/>
    </xf>
    <xf numFmtId="0" fontId="3" fillId="3" borderId="6" xfId="0" applyFont="1" applyFill="1" applyBorder="1" applyAlignment="1">
      <alignment horizontal="center" wrapText="1"/>
    </xf>
    <xf numFmtId="0" fontId="2" fillId="3" borderId="6" xfId="0" applyFont="1" applyFill="1" applyBorder="1" applyAlignment="1">
      <alignment horizontal="center" wrapText="1"/>
    </xf>
    <xf numFmtId="0" fontId="2" fillId="3" borderId="5" xfId="0" applyFont="1" applyFill="1" applyBorder="1" applyAlignment="1">
      <alignment horizontal="center" wrapText="1"/>
    </xf>
    <xf numFmtId="0" fontId="1" fillId="2"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5" xfId="0" applyFont="1" applyFill="1" applyBorder="1" applyAlignment="1">
      <alignment horizontal="center" vertical="center" wrapText="1"/>
    </xf>
    <xf numFmtId="10" fontId="2" fillId="0" borderId="4" xfId="0" applyNumberFormat="1" applyFont="1" applyBorder="1" applyAlignment="1">
      <alignment horizontal="center" vertical="center" wrapText="1"/>
    </xf>
    <xf numFmtId="0" fontId="0" fillId="0" borderId="0" xfId="0" applyAlignment="1">
      <alignment horizontal="right"/>
    </xf>
    <xf numFmtId="0" fontId="4" fillId="4" borderId="0" xfId="0" applyFont="1" applyFill="1" applyAlignment="1">
      <alignment horizontal="left"/>
    </xf>
    <xf numFmtId="0" fontId="5" fillId="4" borderId="0" xfId="0" applyFont="1" applyFill="1" applyAlignment="1">
      <alignment horizontal="left"/>
    </xf>
    <xf numFmtId="3" fontId="5" fillId="4" borderId="0" xfId="0" applyNumberFormat="1" applyFont="1" applyFill="1" applyAlignment="1">
      <alignment horizontal="right"/>
    </xf>
    <xf numFmtId="9" fontId="6" fillId="4" borderId="0" xfId="0" applyNumberFormat="1" applyFont="1" applyFill="1" applyAlignment="1">
      <alignment horizontal="right"/>
    </xf>
    <xf numFmtId="0" fontId="0" fillId="0" borderId="0" xfId="0" applyAlignment="1">
      <alignment wrapText="1"/>
    </xf>
    <xf numFmtId="0" fontId="7" fillId="0" borderId="0" xfId="0" applyFont="1" applyAlignment="1">
      <alignment horizontal="left"/>
    </xf>
    <xf numFmtId="3" fontId="8" fillId="0" borderId="0" xfId="0" applyNumberFormat="1" applyFont="1" applyAlignment="1">
      <alignment horizontal="right"/>
    </xf>
    <xf numFmtId="10" fontId="9" fillId="0" borderId="0" xfId="0" applyNumberFormat="1" applyFont="1" applyAlignment="1">
      <alignment horizontal="right"/>
    </xf>
    <xf numFmtId="0" fontId="7" fillId="5" borderId="0" xfId="0" applyFont="1" applyFill="1" applyAlignment="1">
      <alignment horizontal="left"/>
    </xf>
    <xf numFmtId="3" fontId="8" fillId="5" borderId="0" xfId="0" applyNumberFormat="1" applyFont="1" applyFill="1" applyAlignment="1">
      <alignment horizontal="right"/>
    </xf>
    <xf numFmtId="10" fontId="9" fillId="5" borderId="0" xfId="0" applyNumberFormat="1" applyFont="1" applyFill="1" applyAlignment="1">
      <alignment horizontal="right"/>
    </xf>
    <xf numFmtId="0" fontId="7" fillId="6" borderId="0" xfId="0" applyFont="1" applyFill="1" applyAlignment="1">
      <alignment horizontal="left"/>
    </xf>
    <xf numFmtId="3" fontId="8" fillId="6" borderId="0" xfId="0" applyNumberFormat="1" applyFont="1" applyFill="1" applyAlignment="1">
      <alignment horizontal="right"/>
    </xf>
    <xf numFmtId="0" fontId="8" fillId="5" borderId="0" xfId="0" applyFont="1" applyFill="1" applyAlignment="1">
      <alignment horizontal="right"/>
    </xf>
    <xf numFmtId="0" fontId="10" fillId="0" borderId="0" xfId="0" applyFont="1" applyAlignment="1">
      <alignment horizontal="center" vertical="center"/>
    </xf>
    <xf numFmtId="0" fontId="0" fillId="6" borderId="0" xfId="0" applyFill="1"/>
    <xf numFmtId="3" fontId="2" fillId="3" borderId="3" xfId="0" applyNumberFormat="1" applyFont="1" applyFill="1" applyBorder="1" applyAlignment="1">
      <alignment horizontal="center" wrapText="1"/>
    </xf>
    <xf numFmtId="3" fontId="3" fillId="3" borderId="5" xfId="0" applyNumberFormat="1" applyFont="1" applyFill="1" applyBorder="1" applyAlignment="1">
      <alignment horizontal="center" wrapText="1"/>
    </xf>
    <xf numFmtId="3" fontId="3" fillId="3" borderId="6" xfId="0" applyNumberFormat="1" applyFont="1" applyFill="1" applyBorder="1" applyAlignment="1">
      <alignment horizontal="center" wrapText="1"/>
    </xf>
    <xf numFmtId="3" fontId="2" fillId="3" borderId="6" xfId="0" applyNumberFormat="1" applyFont="1" applyFill="1" applyBorder="1" applyAlignment="1">
      <alignment horizontal="center" wrapText="1"/>
    </xf>
    <xf numFmtId="3" fontId="2" fillId="3" borderId="5" xfId="0" applyNumberFormat="1" applyFont="1" applyFill="1" applyBorder="1" applyAlignment="1">
      <alignment horizontal="center" wrapText="1"/>
    </xf>
    <xf numFmtId="3" fontId="2" fillId="3" borderId="3" xfId="0" applyNumberFormat="1" applyFont="1" applyFill="1" applyBorder="1" applyAlignment="1">
      <alignment horizontal="center" vertical="center" wrapText="1"/>
    </xf>
    <xf numFmtId="3" fontId="2" fillId="3" borderId="5" xfId="0" applyNumberFormat="1" applyFont="1" applyFill="1" applyBorder="1" applyAlignment="1">
      <alignment horizontal="center" vertical="center" wrapText="1"/>
    </xf>
    <xf numFmtId="3" fontId="2" fillId="3" borderId="6" xfId="0" applyNumberFormat="1" applyFont="1" applyFill="1" applyBorder="1" applyAlignment="1">
      <alignment horizontal="center" vertical="center" wrapText="1"/>
    </xf>
    <xf numFmtId="3" fontId="3" fillId="3" borderId="5" xfId="0" applyNumberFormat="1" applyFont="1" applyFill="1" applyBorder="1" applyAlignment="1">
      <alignment horizontal="center" vertical="center" wrapText="1"/>
    </xf>
    <xf numFmtId="3" fontId="3" fillId="3" borderId="6" xfId="0" applyNumberFormat="1" applyFont="1" applyFill="1" applyBorder="1" applyAlignment="1">
      <alignment horizontal="center" vertical="center" wrapText="1"/>
    </xf>
    <xf numFmtId="10" fontId="0" fillId="0" borderId="0" xfId="0" applyNumberFormat="1"/>
    <xf numFmtId="0" fontId="0" fillId="0" borderId="0" xfId="0" applyAlignment="1">
      <alignment horizontal="left"/>
    </xf>
    <xf numFmtId="0" fontId="0" fillId="0" borderId="0" xfId="0" applyNumberFormat="1"/>
    <xf numFmtId="17" fontId="0" fillId="0" borderId="0" xfId="0" applyNumberFormat="1"/>
    <xf numFmtId="0" fontId="0" fillId="0" borderId="0" xfId="0" pivotButton="1"/>
    <xf numFmtId="0" fontId="7" fillId="5" borderId="0" xfId="0" applyFont="1" applyFill="1" applyBorder="1" applyAlignment="1">
      <alignment horizontal="left"/>
    </xf>
    <xf numFmtId="3" fontId="8" fillId="5" borderId="0" xfId="0" applyNumberFormat="1" applyFont="1" applyFill="1" applyBorder="1" applyAlignment="1">
      <alignment horizontal="right"/>
    </xf>
    <xf numFmtId="0" fontId="11" fillId="5" borderId="0" xfId="0" applyFont="1" applyFill="1" applyBorder="1" applyAlignment="1">
      <alignment horizontal="left"/>
    </xf>
    <xf numFmtId="0" fontId="13" fillId="0" borderId="0" xfId="0" applyFont="1" applyFill="1" applyAlignment="1">
      <alignment horizontal="left"/>
    </xf>
    <xf numFmtId="0" fontId="14" fillId="0" borderId="0" xfId="0" applyFont="1" applyFill="1" applyAlignment="1">
      <alignment horizontal="left"/>
    </xf>
    <xf numFmtId="3" fontId="14" fillId="0" borderId="0" xfId="0" applyNumberFormat="1" applyFont="1" applyFill="1" applyAlignment="1">
      <alignment horizontal="right"/>
    </xf>
    <xf numFmtId="9" fontId="14" fillId="0" borderId="0" xfId="0" applyNumberFormat="1" applyFont="1" applyFill="1" applyAlignment="1">
      <alignment horizontal="right"/>
    </xf>
    <xf numFmtId="0" fontId="12" fillId="0" borderId="0" xfId="0" applyFont="1" applyFill="1" applyAlignment="1">
      <alignment wrapText="1"/>
    </xf>
    <xf numFmtId="0" fontId="15" fillId="0" borderId="0" xfId="0" applyFont="1" applyFill="1" applyAlignment="1">
      <alignment horizontal="left"/>
    </xf>
    <xf numFmtId="3" fontId="16" fillId="0" borderId="0" xfId="0" applyNumberFormat="1" applyFont="1" applyFill="1" applyAlignment="1">
      <alignment horizontal="right"/>
    </xf>
    <xf numFmtId="10" fontId="16" fillId="0" borderId="0" xfId="0" applyNumberFormat="1" applyFont="1" applyFill="1" applyAlignment="1">
      <alignment horizontal="right"/>
    </xf>
    <xf numFmtId="0" fontId="0" fillId="0" borderId="0" xfId="0" applyFill="1"/>
    <xf numFmtId="0" fontId="0" fillId="0" borderId="0" xfId="0" applyFill="1" applyAlignment="1">
      <alignment horizontal="left"/>
    </xf>
    <xf numFmtId="0" fontId="19" fillId="7" borderId="7" xfId="0" applyFont="1" applyFill="1" applyBorder="1"/>
    <xf numFmtId="0" fontId="21" fillId="0" borderId="0" xfId="0" applyFont="1"/>
    <xf numFmtId="3" fontId="0" fillId="0" borderId="0" xfId="0" applyNumberFormat="1"/>
    <xf numFmtId="0" fontId="0" fillId="0" borderId="0" xfId="0" applyBorder="1" applyAlignment="1">
      <alignment wrapText="1"/>
    </xf>
    <xf numFmtId="0" fontId="7" fillId="0" borderId="0" xfId="0" applyFont="1" applyBorder="1" applyAlignment="1">
      <alignment horizontal="left"/>
    </xf>
    <xf numFmtId="3" fontId="8" fillId="0" borderId="0" xfId="0" applyNumberFormat="1" applyFont="1" applyBorder="1" applyAlignment="1">
      <alignment horizontal="right"/>
    </xf>
    <xf numFmtId="10" fontId="9" fillId="0" borderId="0" xfId="0" applyNumberFormat="1" applyFont="1" applyBorder="1" applyAlignment="1">
      <alignment horizontal="right"/>
    </xf>
    <xf numFmtId="0" fontId="12" fillId="0" borderId="0" xfId="0" pivotButton="1" applyFont="1" applyFill="1"/>
    <xf numFmtId="0" fontId="12" fillId="0" borderId="0" xfId="0" pivotButton="1" applyFont="1" applyFill="1" applyAlignment="1">
      <alignment horizontal="right"/>
    </xf>
    <xf numFmtId="0" fontId="0" fillId="8" borderId="0" xfId="0" applyNumberFormat="1" applyFill="1"/>
    <xf numFmtId="3" fontId="7" fillId="0" borderId="0" xfId="0" applyNumberFormat="1" applyFont="1" applyAlignment="1">
      <alignment horizontal="left"/>
    </xf>
    <xf numFmtId="0" fontId="20" fillId="0" borderId="0" xfId="0" applyFont="1" applyFill="1"/>
    <xf numFmtId="3" fontId="8" fillId="0" borderId="0" xfId="0" applyNumberFormat="1" applyFont="1" applyFill="1" applyAlignment="1">
      <alignment horizontal="right"/>
    </xf>
    <xf numFmtId="0" fontId="8" fillId="9" borderId="8" xfId="0" applyFont="1" applyFill="1" applyBorder="1" applyAlignment="1">
      <alignment horizontal="right"/>
    </xf>
    <xf numFmtId="0" fontId="8" fillId="9" borderId="9" xfId="0" applyFont="1" applyFill="1" applyBorder="1" applyAlignment="1">
      <alignment horizontal="right"/>
    </xf>
    <xf numFmtId="0" fontId="8" fillId="9" borderId="10" xfId="0" applyFont="1" applyFill="1" applyBorder="1" applyAlignment="1">
      <alignment horizontal="right"/>
    </xf>
    <xf numFmtId="0" fontId="19" fillId="0" borderId="0" xfId="0" applyFont="1"/>
    <xf numFmtId="3" fontId="0" fillId="0" borderId="0" xfId="0" applyNumberFormat="1" applyFill="1" applyAlignment="1">
      <alignment horizontal="left"/>
    </xf>
    <xf numFmtId="10" fontId="9" fillId="5" borderId="0" xfId="0" applyNumberFormat="1" applyFont="1" applyFill="1" applyBorder="1" applyAlignment="1">
      <alignment horizontal="right"/>
    </xf>
    <xf numFmtId="0" fontId="22" fillId="0" borderId="0" xfId="0" applyFont="1" applyAlignment="1">
      <alignment wrapText="1"/>
    </xf>
    <xf numFmtId="0" fontId="22" fillId="5" borderId="0" xfId="0" applyFont="1" applyFill="1" applyAlignment="1">
      <alignment horizontal="left"/>
    </xf>
    <xf numFmtId="0" fontId="22" fillId="6" borderId="0" xfId="0" applyFont="1" applyFill="1" applyAlignment="1">
      <alignment horizontal="left"/>
    </xf>
    <xf numFmtId="0" fontId="7" fillId="0" borderId="0" xfId="0" applyFont="1" applyAlignment="1">
      <alignment horizontal="right"/>
    </xf>
    <xf numFmtId="10" fontId="9" fillId="0" borderId="0" xfId="0" applyNumberFormat="1" applyFont="1" applyFill="1" applyAlignment="1">
      <alignment horizontal="right"/>
    </xf>
    <xf numFmtId="0" fontId="7" fillId="0" borderId="0" xfId="0" applyFont="1" applyFill="1" applyAlignment="1">
      <alignment horizontal="left"/>
    </xf>
    <xf numFmtId="0" fontId="0" fillId="0" borderId="0" xfId="0" applyNumberFormat="1" applyFill="1"/>
    <xf numFmtId="0" fontId="0" fillId="0" borderId="0" xfId="0" applyFill="1" applyAlignment="1">
      <alignment wrapText="1"/>
    </xf>
    <xf numFmtId="0" fontId="18" fillId="0" borderId="0" xfId="0" applyFont="1" applyFill="1"/>
    <xf numFmtId="0" fontId="8" fillId="0" borderId="0" xfId="0" applyFont="1" applyFill="1" applyAlignment="1">
      <alignment horizontal="right"/>
    </xf>
    <xf numFmtId="0" fontId="10" fillId="0" borderId="0" xfId="0" applyFont="1" applyAlignment="1">
      <alignment horizontal="center" vertical="center"/>
    </xf>
    <xf numFmtId="0" fontId="0" fillId="0" borderId="0" xfId="0" applyAlignment="1">
      <alignment horizontal="left" vertical="center" wrapText="1"/>
    </xf>
    <xf numFmtId="0" fontId="17" fillId="0" borderId="0" xfId="0" applyFont="1" applyFill="1" applyAlignment="1">
      <alignment horizontal="center"/>
    </xf>
    <xf numFmtId="0" fontId="0" fillId="0" borderId="0" xfId="0" applyAlignment="1">
      <alignment horizontal="center"/>
    </xf>
    <xf numFmtId="0" fontId="19" fillId="0" borderId="7" xfId="0" applyFont="1" applyFill="1" applyBorder="1" applyAlignment="1">
      <alignment horizontal="left" vertical="top" wrapText="1"/>
    </xf>
    <xf numFmtId="0" fontId="12" fillId="0" borderId="0" xfId="0" applyFont="1" applyFill="1"/>
  </cellXfs>
  <cellStyles count="1">
    <cellStyle name="Normal" xfId="0" builtinId="0"/>
  </cellStyles>
  <dxfs count="5">
    <dxf>
      <border>
        <left style="thick">
          <color rgb="FF92D050"/>
        </left>
        <right style="thick">
          <color rgb="FF92D050"/>
        </right>
        <top style="thick">
          <color rgb="FF92D050"/>
        </top>
        <bottom style="thick">
          <color rgb="FF92D050"/>
        </bottom>
      </border>
    </dxf>
    <dxf>
      <border>
        <left style="thick">
          <color rgb="FFFF0000"/>
        </left>
        <right style="thick">
          <color rgb="FFFF0000"/>
        </right>
        <top style="thick">
          <color rgb="FFFF0000"/>
        </top>
        <bottom style="thick">
          <color rgb="FFFF0000"/>
        </bottom>
      </border>
    </dxf>
    <dxf>
      <border>
        <left style="thick">
          <color rgb="FFFF0000"/>
        </left>
        <right style="thick">
          <color rgb="FFFF0000"/>
        </right>
        <top style="thick">
          <color rgb="FFFF0000"/>
        </top>
        <bottom style="thick">
          <color rgb="FFFF0000"/>
        </bottom>
      </border>
    </dxf>
    <dxf>
      <fill>
        <patternFill patternType="solid">
          <bgColor rgb="FFFFC000"/>
        </patternFill>
      </fill>
    </dxf>
    <dxf>
      <fill>
        <patternFill patternType="solid">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1"/>
        <c:ser>
          <c:idx val="0"/>
          <c:order val="0"/>
          <c:spPr>
            <a:scene3d>
              <a:camera prst="orthographicFront"/>
              <a:lightRig rig="threePt" dir="t"/>
            </a:scene3d>
            <a:sp3d>
              <a:bevelT w="114300"/>
              <a:bevelB w="114300"/>
            </a:sp3d>
          </c:spPr>
          <c:invertIfNegative val="0"/>
          <c:dPt>
            <c:idx val="0"/>
            <c:invertIfNegative val="0"/>
            <c:bubble3D val="0"/>
            <c:spPr>
              <a:solidFill>
                <a:schemeClr val="accent1"/>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1-7BFB-43E2-A986-8C6B6758B17E}"/>
              </c:ext>
            </c:extLst>
          </c:dPt>
          <c:dPt>
            <c:idx val="1"/>
            <c:invertIfNegative val="0"/>
            <c:bubble3D val="0"/>
            <c:spPr>
              <a:solidFill>
                <a:schemeClr val="accent2"/>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2-7BFB-43E2-A986-8C6B6758B17E}"/>
              </c:ext>
            </c:extLst>
          </c:dPt>
          <c:dPt>
            <c:idx val="2"/>
            <c:invertIfNegative val="0"/>
            <c:bubble3D val="0"/>
            <c:spPr>
              <a:solidFill>
                <a:schemeClr val="accent3"/>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3-7BFB-43E2-A986-8C6B6758B17E}"/>
              </c:ext>
            </c:extLst>
          </c:dPt>
          <c:dPt>
            <c:idx val="3"/>
            <c:invertIfNegative val="0"/>
            <c:bubble3D val="0"/>
            <c:spPr>
              <a:solidFill>
                <a:schemeClr val="accent4"/>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4-7BFB-43E2-A986-8C6B6758B17E}"/>
              </c:ext>
            </c:extLst>
          </c:dPt>
          <c:dPt>
            <c:idx val="4"/>
            <c:invertIfNegative val="0"/>
            <c:bubble3D val="0"/>
            <c:spPr>
              <a:solidFill>
                <a:schemeClr val="accent5"/>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9-E780-4A5E-9B15-F226394903B1}"/>
              </c:ext>
            </c:extLst>
          </c:dPt>
          <c:dPt>
            <c:idx val="5"/>
            <c:invertIfNegative val="0"/>
            <c:bubble3D val="0"/>
            <c:spPr>
              <a:solidFill>
                <a:schemeClr val="accent6"/>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B-E780-4A5E-9B15-F226394903B1}"/>
              </c:ext>
            </c:extLst>
          </c:dPt>
          <c:dLbls>
            <c:dLbl>
              <c:idx val="0"/>
              <c:layout>
                <c:manualLayout>
                  <c:x val="1.944444444444442E-2"/>
                  <c:y val="-2.77777777777777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FB-43E2-A986-8C6B6758B17E}"/>
                </c:ext>
              </c:extLst>
            </c:dLbl>
            <c:dLbl>
              <c:idx val="1"/>
              <c:layout>
                <c:manualLayout>
                  <c:x val="3.3333333333333284E-2"/>
                  <c:y val="-3.24074074074074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FB-43E2-A986-8C6B6758B17E}"/>
                </c:ext>
              </c:extLst>
            </c:dLbl>
            <c:dLbl>
              <c:idx val="2"/>
              <c:layout>
                <c:manualLayout>
                  <c:x val="3.6111111111111108E-2"/>
                  <c:y val="-3.2407407407407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FB-43E2-A986-8C6B6758B17E}"/>
                </c:ext>
              </c:extLst>
            </c:dLbl>
            <c:dLbl>
              <c:idx val="3"/>
              <c:layout>
                <c:manualLayout>
                  <c:x val="2.8100470957613814E-2"/>
                  <c:y val="-9.25925925925925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FB-43E2-A986-8C6B6758B17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'DADOS GERAIS'!$C$8:$C$13</c:f>
              <c:strCache>
                <c:ptCount val="6"/>
                <c:pt idx="0">
                  <c:v>     1 A 30 DIAS</c:v>
                </c:pt>
                <c:pt idx="1">
                  <c:v>     31 A 60 DIAS</c:v>
                </c:pt>
                <c:pt idx="2">
                  <c:v>     ACIMA DE 60 DIAS</c:v>
                </c:pt>
                <c:pt idx="3">
                  <c:v>     EM ANDAMENTO</c:v>
                </c:pt>
                <c:pt idx="4">
                  <c:v>     DILIGENCIADAS</c:v>
                </c:pt>
                <c:pt idx="5">
                  <c:v>     EM TRIAGEM</c:v>
                </c:pt>
              </c:strCache>
            </c:strRef>
          </c:cat>
          <c:val>
            <c:numRef>
              <c:f>'DADOS GERAIS'!$E$8:$E$13</c:f>
              <c:numCache>
                <c:formatCode>0.00%</c:formatCode>
                <c:ptCount val="6"/>
                <c:pt idx="0">
                  <c:v>0.74272668869309844</c:v>
                </c:pt>
                <c:pt idx="1">
                  <c:v>5.7268722466960353E-2</c:v>
                </c:pt>
                <c:pt idx="2">
                  <c:v>7.7390785609397938E-2</c:v>
                </c:pt>
                <c:pt idx="3">
                  <c:v>0.12020466226138032</c:v>
                </c:pt>
                <c:pt idx="4">
                  <c:v>1.9043685756240823E-3</c:v>
                </c:pt>
                <c:pt idx="5">
                  <c:v>5.0477239353891338E-4</c:v>
                </c:pt>
              </c:numCache>
            </c:numRef>
          </c:val>
          <c:extLst>
            <c:ext xmlns:c16="http://schemas.microsoft.com/office/drawing/2014/chart" uri="{C3380CC4-5D6E-409C-BE32-E72D297353CC}">
              <c16:uniqueId val="{00000000-7BFB-43E2-A986-8C6B6758B17E}"/>
            </c:ext>
          </c:extLst>
        </c:ser>
        <c:dLbls>
          <c:showLegendKey val="0"/>
          <c:showVal val="0"/>
          <c:showCatName val="0"/>
          <c:showSerName val="0"/>
          <c:showPercent val="0"/>
          <c:showBubbleSize val="0"/>
        </c:dLbls>
        <c:gapWidth val="150"/>
        <c:shape val="box"/>
        <c:axId val="1800861343"/>
        <c:axId val="1830375712"/>
        <c:axId val="0"/>
      </c:bar3DChart>
      <c:catAx>
        <c:axId val="1800861343"/>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30375712"/>
        <c:crosses val="autoZero"/>
        <c:auto val="1"/>
        <c:lblAlgn val="ctr"/>
        <c:lblOffset val="100"/>
        <c:noMultiLvlLbl val="0"/>
      </c:catAx>
      <c:valAx>
        <c:axId val="1830375712"/>
        <c:scaling>
          <c:orientation val="minMax"/>
        </c:scaling>
        <c:delete val="1"/>
        <c:axPos val="l"/>
        <c:numFmt formatCode="0.00%" sourceLinked="1"/>
        <c:majorTickMark val="none"/>
        <c:minorTickMark val="none"/>
        <c:tickLblPos val="nextTo"/>
        <c:crossAx val="18008613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5875" cap="flat" cmpd="sng" algn="ctr">
      <a:solidFill>
        <a:schemeClr val="tx1"/>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1"/>
        <c:ser>
          <c:idx val="0"/>
          <c:order val="0"/>
          <c:spPr>
            <a:scene3d>
              <a:camera prst="orthographicFront"/>
              <a:lightRig rig="threePt" dir="t"/>
            </a:scene3d>
            <a:sp3d>
              <a:bevelT w="114300"/>
              <a:bevelB w="114300"/>
            </a:sp3d>
          </c:spPr>
          <c:invertIfNegative val="0"/>
          <c:dPt>
            <c:idx val="0"/>
            <c:invertIfNegative val="0"/>
            <c:bubble3D val="0"/>
            <c:spPr>
              <a:solidFill>
                <a:schemeClr val="accent1"/>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1-BE81-47B5-A89A-31DC57E6A23B}"/>
              </c:ext>
            </c:extLst>
          </c:dPt>
          <c:dPt>
            <c:idx val="1"/>
            <c:invertIfNegative val="0"/>
            <c:bubble3D val="0"/>
            <c:spPr>
              <a:solidFill>
                <a:schemeClr val="accent2"/>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2-BE81-47B5-A89A-31DC57E6A23B}"/>
              </c:ext>
            </c:extLst>
          </c:dPt>
          <c:dPt>
            <c:idx val="2"/>
            <c:invertIfNegative val="0"/>
            <c:bubble3D val="0"/>
            <c:spPr>
              <a:solidFill>
                <a:schemeClr val="accent3"/>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3-BE81-47B5-A89A-31DC57E6A23B}"/>
              </c:ext>
            </c:extLst>
          </c:dPt>
          <c:dPt>
            <c:idx val="3"/>
            <c:invertIfNegative val="0"/>
            <c:bubble3D val="0"/>
            <c:spPr>
              <a:solidFill>
                <a:schemeClr val="accent4"/>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4-BE81-47B5-A89A-31DC57E6A23B}"/>
              </c:ext>
            </c:extLst>
          </c:dPt>
          <c:dPt>
            <c:idx val="4"/>
            <c:invertIfNegative val="0"/>
            <c:bubble3D val="0"/>
            <c:spPr>
              <a:solidFill>
                <a:schemeClr val="accent5"/>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5-BE81-47B5-A89A-31DC57E6A23B}"/>
              </c:ext>
            </c:extLst>
          </c:dPt>
          <c:dLbls>
            <c:dLbl>
              <c:idx val="0"/>
              <c:layout>
                <c:manualLayout>
                  <c:x val="4.4444444444444418E-2"/>
                  <c:y val="-2.77777777777777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E81-47B5-A89A-31DC57E6A23B}"/>
                </c:ext>
              </c:extLst>
            </c:dLbl>
            <c:dLbl>
              <c:idx val="1"/>
              <c:layout>
                <c:manualLayout>
                  <c:x val="3.6111111111111108E-2"/>
                  <c:y val="-2.31481481481481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E81-47B5-A89A-31DC57E6A23B}"/>
                </c:ext>
              </c:extLst>
            </c:dLbl>
            <c:dLbl>
              <c:idx val="2"/>
              <c:layout>
                <c:manualLayout>
                  <c:x val="2.7777777777777776E-2"/>
                  <c:y val="-2.77777777777777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E81-47B5-A89A-31DC57E6A23B}"/>
                </c:ext>
              </c:extLst>
            </c:dLbl>
            <c:dLbl>
              <c:idx val="3"/>
              <c:layout>
                <c:manualLayout>
                  <c:x val="3.6111111111111108E-2"/>
                  <c:y val="-3.2407407407407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E81-47B5-A89A-31DC57E6A23B}"/>
                </c:ext>
              </c:extLst>
            </c:dLbl>
            <c:dLbl>
              <c:idx val="4"/>
              <c:layout>
                <c:manualLayout>
                  <c:x val="3.6111111111111108E-2"/>
                  <c:y val="-2.77777777777777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E81-47B5-A89A-31DC57E6A23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'DADOS GERAIS'!$C$33:$C$37</c:f>
              <c:strCache>
                <c:ptCount val="5"/>
                <c:pt idx="0">
                  <c:v>RECLAMAÇÃO</c:v>
                </c:pt>
                <c:pt idx="1">
                  <c:v>DENÚNCIA</c:v>
                </c:pt>
                <c:pt idx="2">
                  <c:v>ORIENTAÇÃO</c:v>
                </c:pt>
                <c:pt idx="3">
                  <c:v>ELOGIO</c:v>
                </c:pt>
                <c:pt idx="4">
                  <c:v>SUGESTÃO</c:v>
                </c:pt>
              </c:strCache>
            </c:strRef>
          </c:cat>
          <c:val>
            <c:numRef>
              <c:f>'DADOS GERAIS'!$E$33:$E$37</c:f>
              <c:numCache>
                <c:formatCode>0.00%</c:formatCode>
                <c:ptCount val="5"/>
                <c:pt idx="0">
                  <c:v>0.7363252569750367</c:v>
                </c:pt>
                <c:pt idx="1">
                  <c:v>0.16134361233480177</c:v>
                </c:pt>
                <c:pt idx="2">
                  <c:v>5.3712371512481642E-2</c:v>
                </c:pt>
                <c:pt idx="3">
                  <c:v>2.8175477239353892E-2</c:v>
                </c:pt>
                <c:pt idx="4">
                  <c:v>2.044328193832599E-2</c:v>
                </c:pt>
              </c:numCache>
            </c:numRef>
          </c:val>
          <c:extLst>
            <c:ext xmlns:c16="http://schemas.microsoft.com/office/drawing/2014/chart" uri="{C3380CC4-5D6E-409C-BE32-E72D297353CC}">
              <c16:uniqueId val="{00000000-BE81-47B5-A89A-31DC57E6A23B}"/>
            </c:ext>
          </c:extLst>
        </c:ser>
        <c:dLbls>
          <c:showLegendKey val="0"/>
          <c:showVal val="0"/>
          <c:showCatName val="0"/>
          <c:showSerName val="0"/>
          <c:showPercent val="0"/>
          <c:showBubbleSize val="0"/>
        </c:dLbls>
        <c:gapWidth val="150"/>
        <c:shape val="box"/>
        <c:axId val="1800835423"/>
        <c:axId val="1796945967"/>
        <c:axId val="0"/>
      </c:bar3DChart>
      <c:catAx>
        <c:axId val="1800835423"/>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796945967"/>
        <c:crosses val="autoZero"/>
        <c:auto val="1"/>
        <c:lblAlgn val="ctr"/>
        <c:lblOffset val="100"/>
        <c:noMultiLvlLbl val="0"/>
      </c:catAx>
      <c:valAx>
        <c:axId val="1796945967"/>
        <c:scaling>
          <c:orientation val="minMax"/>
        </c:scaling>
        <c:delete val="1"/>
        <c:axPos val="l"/>
        <c:numFmt formatCode="0.00%" sourceLinked="1"/>
        <c:majorTickMark val="none"/>
        <c:minorTickMark val="none"/>
        <c:tickLblPos val="nextTo"/>
        <c:crossAx val="180083542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5875" cap="flat" cmpd="sng" algn="ctr">
      <a:solidFill>
        <a:schemeClr val="tx1"/>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726904973365841"/>
          <c:y val="3.294399520814615E-2"/>
          <c:w val="0.67235749581264492"/>
          <c:h val="0.93411200958370766"/>
        </c:manualLayout>
      </c:layout>
      <c:barChart>
        <c:barDir val="bar"/>
        <c:grouping val="clustered"/>
        <c:varyColors val="1"/>
        <c:ser>
          <c:idx val="0"/>
          <c:order val="0"/>
          <c:spPr>
            <a:scene3d>
              <a:camera prst="orthographicFront"/>
              <a:lightRig rig="threePt" dir="t"/>
            </a:scene3d>
            <a:sp3d>
              <a:bevelT w="114300"/>
              <a:bevelB w="114300"/>
            </a:sp3d>
          </c:spPr>
          <c:invertIfNegative val="0"/>
          <c:dPt>
            <c:idx val="0"/>
            <c:invertIfNegative val="0"/>
            <c:bubble3D val="0"/>
            <c:spPr>
              <a:solidFill>
                <a:schemeClr val="accent1"/>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1-3F25-4528-8651-FF9056D96556}"/>
              </c:ext>
            </c:extLst>
          </c:dPt>
          <c:dPt>
            <c:idx val="1"/>
            <c:invertIfNegative val="0"/>
            <c:bubble3D val="0"/>
            <c:spPr>
              <a:solidFill>
                <a:schemeClr val="accent2"/>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3-3F25-4528-8651-FF9056D96556}"/>
              </c:ext>
            </c:extLst>
          </c:dPt>
          <c:dPt>
            <c:idx val="2"/>
            <c:invertIfNegative val="0"/>
            <c:bubble3D val="0"/>
            <c:spPr>
              <a:solidFill>
                <a:schemeClr val="accent3"/>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5-3F25-4528-8651-FF9056D96556}"/>
              </c:ext>
            </c:extLst>
          </c:dPt>
          <c:dPt>
            <c:idx val="3"/>
            <c:invertIfNegative val="0"/>
            <c:bubble3D val="0"/>
            <c:spPr>
              <a:solidFill>
                <a:schemeClr val="accent4"/>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7-3F25-4528-8651-FF9056D96556}"/>
              </c:ext>
            </c:extLst>
          </c:dPt>
          <c:dPt>
            <c:idx val="4"/>
            <c:invertIfNegative val="0"/>
            <c:bubble3D val="0"/>
            <c:spPr>
              <a:solidFill>
                <a:schemeClr val="accent5"/>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9-3F25-4528-8651-FF9056D96556}"/>
              </c:ext>
            </c:extLst>
          </c:dPt>
          <c:dPt>
            <c:idx val="5"/>
            <c:invertIfNegative val="0"/>
            <c:bubble3D val="0"/>
            <c:spPr>
              <a:solidFill>
                <a:schemeClr val="accent6"/>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B-3F25-4528-8651-FF9056D96556}"/>
              </c:ext>
            </c:extLst>
          </c:dPt>
          <c:dPt>
            <c:idx val="6"/>
            <c:invertIfNegative val="0"/>
            <c:bubble3D val="0"/>
            <c:spPr>
              <a:solidFill>
                <a:schemeClr val="accent1">
                  <a:lumMod val="60000"/>
                </a:schemeClr>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D-3F25-4528-8651-FF9056D96556}"/>
              </c:ext>
            </c:extLst>
          </c:dPt>
          <c:dPt>
            <c:idx val="7"/>
            <c:invertIfNegative val="0"/>
            <c:bubble3D val="0"/>
            <c:spPr>
              <a:solidFill>
                <a:schemeClr val="accent2">
                  <a:lumMod val="60000"/>
                </a:schemeClr>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F-3F25-4528-8651-FF9056D96556}"/>
              </c:ext>
            </c:extLst>
          </c:dPt>
          <c:dPt>
            <c:idx val="8"/>
            <c:invertIfNegative val="0"/>
            <c:bubble3D val="0"/>
            <c:spPr>
              <a:solidFill>
                <a:schemeClr val="accent3">
                  <a:lumMod val="60000"/>
                </a:schemeClr>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11-3F25-4528-8651-FF9056D96556}"/>
              </c:ext>
            </c:extLst>
          </c:dPt>
          <c:dPt>
            <c:idx val="9"/>
            <c:invertIfNegative val="0"/>
            <c:bubble3D val="0"/>
            <c:spPr>
              <a:solidFill>
                <a:schemeClr val="accent4">
                  <a:lumMod val="60000"/>
                </a:schemeClr>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13-3F25-4528-8651-FF9056D96556}"/>
              </c:ext>
            </c:extLst>
          </c:dPt>
          <c:dPt>
            <c:idx val="10"/>
            <c:invertIfNegative val="0"/>
            <c:bubble3D val="0"/>
            <c:spPr>
              <a:solidFill>
                <a:schemeClr val="accent5">
                  <a:lumMod val="60000"/>
                </a:schemeClr>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15-3F25-4528-8651-FF9056D96556}"/>
              </c:ext>
            </c:extLst>
          </c:dPt>
          <c:dPt>
            <c:idx val="11"/>
            <c:invertIfNegative val="0"/>
            <c:bubble3D val="0"/>
            <c:spPr>
              <a:solidFill>
                <a:schemeClr val="accent6">
                  <a:lumMod val="60000"/>
                </a:schemeClr>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17-3F25-4528-8651-FF9056D96556}"/>
              </c:ext>
            </c:extLst>
          </c:dPt>
          <c:dPt>
            <c:idx val="12"/>
            <c:invertIfNegative val="0"/>
            <c:bubble3D val="0"/>
            <c:spPr>
              <a:solidFill>
                <a:schemeClr val="accent1">
                  <a:lumMod val="80000"/>
                  <a:lumOff val="20000"/>
                </a:schemeClr>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19-3F25-4528-8651-FF9056D96556}"/>
              </c:ext>
            </c:extLst>
          </c:dPt>
          <c:dPt>
            <c:idx val="13"/>
            <c:invertIfNegative val="0"/>
            <c:bubble3D val="0"/>
            <c:spPr>
              <a:solidFill>
                <a:schemeClr val="accent2">
                  <a:lumMod val="80000"/>
                  <a:lumOff val="20000"/>
                </a:schemeClr>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1B-3F25-4528-8651-FF9056D96556}"/>
              </c:ext>
            </c:extLst>
          </c:dPt>
          <c:dPt>
            <c:idx val="14"/>
            <c:invertIfNegative val="0"/>
            <c:bubble3D val="0"/>
            <c:spPr>
              <a:solidFill>
                <a:schemeClr val="accent3">
                  <a:lumMod val="80000"/>
                  <a:lumOff val="20000"/>
                </a:schemeClr>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1D-3F25-4528-8651-FF9056D96556}"/>
              </c:ext>
            </c:extLst>
          </c:dPt>
          <c:dPt>
            <c:idx val="15"/>
            <c:invertIfNegative val="0"/>
            <c:bubble3D val="0"/>
            <c:spPr>
              <a:solidFill>
                <a:schemeClr val="accent4">
                  <a:lumMod val="80000"/>
                  <a:lumOff val="20000"/>
                </a:schemeClr>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1F-3F25-4528-8651-FF9056D96556}"/>
              </c:ext>
            </c:extLst>
          </c:dPt>
          <c:dPt>
            <c:idx val="16"/>
            <c:invertIfNegative val="0"/>
            <c:bubble3D val="0"/>
            <c:spPr>
              <a:solidFill>
                <a:schemeClr val="accent5">
                  <a:lumMod val="80000"/>
                  <a:lumOff val="20000"/>
                </a:schemeClr>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21-3F25-4528-8651-FF9056D9655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GERAIS'!$C$57:$C$73</c:f>
              <c:strCache>
                <c:ptCount val="17"/>
                <c:pt idx="0">
                  <c:v>     TELEFONE</c:v>
                </c:pt>
                <c:pt idx="1">
                  <c:v>     PORTAL</c:v>
                </c:pt>
                <c:pt idx="2">
                  <c:v>     PORTAL MOBILE</c:v>
                </c:pt>
                <c:pt idx="3">
                  <c:v>     DISQUE 100</c:v>
                </c:pt>
                <c:pt idx="4">
                  <c:v>     OUVIDOR SUS</c:v>
                </c:pt>
                <c:pt idx="5">
                  <c:v>     PRESENCIAL</c:v>
                </c:pt>
                <c:pt idx="6">
                  <c:v>     RECLAME AQUI</c:v>
                </c:pt>
                <c:pt idx="7">
                  <c:v>     E-MAIL</c:v>
                </c:pt>
                <c:pt idx="8">
                  <c:v>     OUVIDORIA</c:v>
                </c:pt>
                <c:pt idx="9">
                  <c:v>     OUTROS</c:v>
                </c:pt>
                <c:pt idx="10">
                  <c:v>     WHATSAPP</c:v>
                </c:pt>
                <c:pt idx="11">
                  <c:v>     OUVIDORIA ITINERANTE</c:v>
                </c:pt>
                <c:pt idx="12">
                  <c:v>     OUVIDOR JOVEM</c:v>
                </c:pt>
                <c:pt idx="13">
                  <c:v>     ÓRGÃO EXTERNO</c:v>
                </c:pt>
                <c:pt idx="14">
                  <c:v>     CARTA/OFÍCIO</c:v>
                </c:pt>
                <c:pt idx="15">
                  <c:v>     REDES SOCIAIS</c:v>
                </c:pt>
                <c:pt idx="16">
                  <c:v>     "DE OFÍCIO"</c:v>
                </c:pt>
              </c:strCache>
            </c:strRef>
          </c:cat>
          <c:val>
            <c:numRef>
              <c:f>'DADOS GERAIS'!$E$57:$E$73</c:f>
              <c:numCache>
                <c:formatCode>0.00%</c:formatCode>
                <c:ptCount val="17"/>
                <c:pt idx="0">
                  <c:v>0.2703285609397944</c:v>
                </c:pt>
                <c:pt idx="1">
                  <c:v>0.26840124816446403</c:v>
                </c:pt>
                <c:pt idx="2">
                  <c:v>0.18350770925110133</c:v>
                </c:pt>
                <c:pt idx="3">
                  <c:v>0.11244952276064611</c:v>
                </c:pt>
                <c:pt idx="4">
                  <c:v>6.4587922173274595E-2</c:v>
                </c:pt>
                <c:pt idx="5">
                  <c:v>3.8706864904552128E-2</c:v>
                </c:pt>
                <c:pt idx="6">
                  <c:v>1.3445301027900147E-2</c:v>
                </c:pt>
                <c:pt idx="7">
                  <c:v>2.6408773861967695E-2</c:v>
                </c:pt>
                <c:pt idx="8">
                  <c:v>8.0993024963289285E-3</c:v>
                </c:pt>
                <c:pt idx="9">
                  <c:v>4.290565345080764E-3</c:v>
                </c:pt>
                <c:pt idx="10">
                  <c:v>7.709251101321586E-3</c:v>
                </c:pt>
                <c:pt idx="11">
                  <c:v>1.3078193832599119E-3</c:v>
                </c:pt>
                <c:pt idx="12">
                  <c:v>3.6710719530102788E-4</c:v>
                </c:pt>
                <c:pt idx="13">
                  <c:v>1.6060939794419971E-4</c:v>
                </c:pt>
                <c:pt idx="14">
                  <c:v>6.8832599118942738E-5</c:v>
                </c:pt>
                <c:pt idx="15">
                  <c:v>1.6060939794419971E-4</c:v>
                </c:pt>
                <c:pt idx="16">
                  <c:v>0</c:v>
                </c:pt>
              </c:numCache>
            </c:numRef>
          </c:val>
          <c:extLst>
            <c:ext xmlns:c16="http://schemas.microsoft.com/office/drawing/2014/chart" uri="{C3380CC4-5D6E-409C-BE32-E72D297353CC}">
              <c16:uniqueId val="{00000000-D7AD-4225-9CD7-415A0A67712F}"/>
            </c:ext>
          </c:extLst>
        </c:ser>
        <c:dLbls>
          <c:showLegendKey val="0"/>
          <c:showVal val="0"/>
          <c:showCatName val="0"/>
          <c:showSerName val="0"/>
          <c:showPercent val="0"/>
          <c:showBubbleSize val="0"/>
        </c:dLbls>
        <c:gapWidth val="182"/>
        <c:axId val="1800859903"/>
        <c:axId val="1839230288"/>
      </c:barChart>
      <c:catAx>
        <c:axId val="180085990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39230288"/>
        <c:crosses val="autoZero"/>
        <c:auto val="1"/>
        <c:lblAlgn val="ctr"/>
        <c:lblOffset val="100"/>
        <c:noMultiLvlLbl val="0"/>
      </c:catAx>
      <c:valAx>
        <c:axId val="1839230288"/>
        <c:scaling>
          <c:orientation val="minMax"/>
        </c:scaling>
        <c:delete val="1"/>
        <c:axPos val="b"/>
        <c:numFmt formatCode="0.00%" sourceLinked="1"/>
        <c:majorTickMark val="none"/>
        <c:minorTickMark val="none"/>
        <c:tickLblPos val="nextTo"/>
        <c:crossAx val="180085990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5875" cap="flat" cmpd="sng" algn="ctr">
      <a:solidFill>
        <a:schemeClr val="tx1"/>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1"/>
        <c:ser>
          <c:idx val="0"/>
          <c:order val="0"/>
          <c:spPr>
            <a:scene3d>
              <a:camera prst="orthographicFront"/>
              <a:lightRig rig="threePt" dir="t"/>
            </a:scene3d>
            <a:sp3d>
              <a:bevelT w="114300"/>
              <a:bevelB w="114300"/>
            </a:sp3d>
          </c:spPr>
          <c:invertIfNegative val="0"/>
          <c:dPt>
            <c:idx val="0"/>
            <c:invertIfNegative val="0"/>
            <c:bubble3D val="0"/>
            <c:spPr>
              <a:solidFill>
                <a:schemeClr val="accent1"/>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1-9D14-41B6-8E43-647D33F94323}"/>
              </c:ext>
            </c:extLst>
          </c:dPt>
          <c:dPt>
            <c:idx val="1"/>
            <c:invertIfNegative val="0"/>
            <c:bubble3D val="0"/>
            <c:spPr>
              <a:solidFill>
                <a:schemeClr val="accent2"/>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2-9D14-41B6-8E43-647D33F94323}"/>
              </c:ext>
            </c:extLst>
          </c:dPt>
          <c:dLbls>
            <c:dLbl>
              <c:idx val="0"/>
              <c:layout>
                <c:manualLayout>
                  <c:x val="6.1111111111111061E-2"/>
                  <c:y val="-6.01851851851851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D14-41B6-8E43-647D33F94323}"/>
                </c:ext>
              </c:extLst>
            </c:dLbl>
            <c:dLbl>
              <c:idx val="1"/>
              <c:layout>
                <c:manualLayout>
                  <c:x val="6.9444444444444448E-2"/>
                  <c:y val="-7.407407407407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D14-41B6-8E43-647D33F943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'DADOS GERAIS'!$C$101:$C$102</c:f>
              <c:strCache>
                <c:ptCount val="2"/>
                <c:pt idx="0">
                  <c:v>     NOMINAL</c:v>
                </c:pt>
                <c:pt idx="1">
                  <c:v>     ANÔNIMO</c:v>
                </c:pt>
              </c:strCache>
            </c:strRef>
          </c:cat>
          <c:val>
            <c:numRef>
              <c:f>'DADOS GERAIS'!$E$101:$E$102</c:f>
              <c:numCache>
                <c:formatCode>0.00%</c:formatCode>
                <c:ptCount val="2"/>
                <c:pt idx="0">
                  <c:v>0.84106552863436124</c:v>
                </c:pt>
                <c:pt idx="1">
                  <c:v>0.15893447136563876</c:v>
                </c:pt>
              </c:numCache>
            </c:numRef>
          </c:val>
          <c:extLst>
            <c:ext xmlns:c16="http://schemas.microsoft.com/office/drawing/2014/chart" uri="{C3380CC4-5D6E-409C-BE32-E72D297353CC}">
              <c16:uniqueId val="{00000000-9D14-41B6-8E43-647D33F94323}"/>
            </c:ext>
          </c:extLst>
        </c:ser>
        <c:dLbls>
          <c:showLegendKey val="0"/>
          <c:showVal val="0"/>
          <c:showCatName val="0"/>
          <c:showSerName val="0"/>
          <c:showPercent val="0"/>
          <c:showBubbleSize val="0"/>
        </c:dLbls>
        <c:gapWidth val="150"/>
        <c:shape val="box"/>
        <c:axId val="1804944399"/>
        <c:axId val="1804796015"/>
        <c:axId val="0"/>
      </c:bar3DChart>
      <c:catAx>
        <c:axId val="1804944399"/>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04796015"/>
        <c:crosses val="autoZero"/>
        <c:auto val="1"/>
        <c:lblAlgn val="ctr"/>
        <c:lblOffset val="100"/>
        <c:noMultiLvlLbl val="0"/>
      </c:catAx>
      <c:valAx>
        <c:axId val="1804796015"/>
        <c:scaling>
          <c:orientation val="minMax"/>
        </c:scaling>
        <c:delete val="1"/>
        <c:axPos val="l"/>
        <c:numFmt formatCode="0.00%" sourceLinked="1"/>
        <c:majorTickMark val="none"/>
        <c:minorTickMark val="none"/>
        <c:tickLblPos val="nextTo"/>
        <c:crossAx val="180494439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5875" cap="flat" cmpd="sng" algn="ctr">
      <a:solidFill>
        <a:schemeClr val="tx1"/>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1"/>
        <c:ser>
          <c:idx val="0"/>
          <c:order val="0"/>
          <c:spPr>
            <a:scene3d>
              <a:camera prst="orthographicFront"/>
              <a:lightRig rig="threePt" dir="t"/>
            </a:scene3d>
            <a:sp3d>
              <a:bevelT w="114300"/>
              <a:bevelB w="114300"/>
            </a:sp3d>
          </c:spPr>
          <c:invertIfNegative val="0"/>
          <c:dPt>
            <c:idx val="0"/>
            <c:invertIfNegative val="0"/>
            <c:bubble3D val="0"/>
            <c:spPr>
              <a:solidFill>
                <a:schemeClr val="accent1"/>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1-34C4-4B8A-9B0C-474842E5A994}"/>
              </c:ext>
            </c:extLst>
          </c:dPt>
          <c:dPt>
            <c:idx val="1"/>
            <c:invertIfNegative val="0"/>
            <c:bubble3D val="0"/>
            <c:spPr>
              <a:solidFill>
                <a:schemeClr val="accent2"/>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2-34C4-4B8A-9B0C-474842E5A994}"/>
              </c:ext>
            </c:extLst>
          </c:dPt>
          <c:dPt>
            <c:idx val="2"/>
            <c:invertIfNegative val="0"/>
            <c:bubble3D val="0"/>
            <c:spPr>
              <a:solidFill>
                <a:schemeClr val="accent3"/>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3-34C4-4B8A-9B0C-474842E5A994}"/>
              </c:ext>
            </c:extLst>
          </c:dPt>
          <c:dLbls>
            <c:dLbl>
              <c:idx val="0"/>
              <c:layout>
                <c:manualLayout>
                  <c:x val="5.2777777777777778E-2"/>
                  <c:y val="-5.09259259259259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4C4-4B8A-9B0C-474842E5A994}"/>
                </c:ext>
              </c:extLst>
            </c:dLbl>
            <c:dLbl>
              <c:idx val="1"/>
              <c:layout>
                <c:manualLayout>
                  <c:x val="6.1111111111111109E-2"/>
                  <c:y val="-4.62962962962962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4C4-4B8A-9B0C-474842E5A994}"/>
                </c:ext>
              </c:extLst>
            </c:dLbl>
            <c:dLbl>
              <c:idx val="2"/>
              <c:layout>
                <c:manualLayout>
                  <c:x val="5.8333333333333334E-2"/>
                  <c:y val="-4.62962962962963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4C4-4B8A-9B0C-474842E5A99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'DADOS GERAIS'!$C$125:$C$127</c:f>
              <c:strCache>
                <c:ptCount val="3"/>
                <c:pt idx="0">
                  <c:v>     FEMININO</c:v>
                </c:pt>
                <c:pt idx="1">
                  <c:v>     MASCULINO</c:v>
                </c:pt>
                <c:pt idx="2">
                  <c:v>     NÃO DECLARADO</c:v>
                </c:pt>
              </c:strCache>
            </c:strRef>
          </c:cat>
          <c:val>
            <c:numRef>
              <c:f>'DADOS GERAIS'!$E$125:$E$127</c:f>
              <c:numCache>
                <c:formatCode>0.00%</c:formatCode>
                <c:ptCount val="3"/>
                <c:pt idx="0">
                  <c:v>0.43341593245227605</c:v>
                </c:pt>
                <c:pt idx="1">
                  <c:v>0.2776936490455213</c:v>
                </c:pt>
                <c:pt idx="2">
                  <c:v>0.28889041850220265</c:v>
                </c:pt>
              </c:numCache>
            </c:numRef>
          </c:val>
          <c:extLst>
            <c:ext xmlns:c16="http://schemas.microsoft.com/office/drawing/2014/chart" uri="{C3380CC4-5D6E-409C-BE32-E72D297353CC}">
              <c16:uniqueId val="{00000000-34C4-4B8A-9B0C-474842E5A994}"/>
            </c:ext>
          </c:extLst>
        </c:ser>
        <c:dLbls>
          <c:showLegendKey val="0"/>
          <c:showVal val="0"/>
          <c:showCatName val="0"/>
          <c:showSerName val="0"/>
          <c:showPercent val="0"/>
          <c:showBubbleSize val="0"/>
        </c:dLbls>
        <c:gapWidth val="150"/>
        <c:shape val="box"/>
        <c:axId val="1804983279"/>
        <c:axId val="1796953903"/>
        <c:axId val="0"/>
      </c:bar3DChart>
      <c:catAx>
        <c:axId val="1804983279"/>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796953903"/>
        <c:crosses val="autoZero"/>
        <c:auto val="1"/>
        <c:lblAlgn val="ctr"/>
        <c:lblOffset val="100"/>
        <c:noMultiLvlLbl val="0"/>
      </c:catAx>
      <c:valAx>
        <c:axId val="1796953903"/>
        <c:scaling>
          <c:orientation val="minMax"/>
        </c:scaling>
        <c:delete val="1"/>
        <c:axPos val="l"/>
        <c:numFmt formatCode="0.00%" sourceLinked="1"/>
        <c:majorTickMark val="none"/>
        <c:minorTickMark val="none"/>
        <c:tickLblPos val="nextTo"/>
        <c:crossAx val="180498327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5875" cap="flat" cmpd="sng" algn="ctr">
      <a:solidFill>
        <a:schemeClr val="tx1"/>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1"/>
        <c:ser>
          <c:idx val="0"/>
          <c:order val="0"/>
          <c:spPr>
            <a:scene3d>
              <a:camera prst="orthographicFront"/>
              <a:lightRig rig="threePt" dir="t"/>
            </a:scene3d>
            <a:sp3d>
              <a:bevelT w="114300"/>
              <a:bevelB w="114300"/>
            </a:sp3d>
          </c:spPr>
          <c:invertIfNegative val="0"/>
          <c:dPt>
            <c:idx val="0"/>
            <c:invertIfNegative val="0"/>
            <c:bubble3D val="0"/>
            <c:spPr>
              <a:solidFill>
                <a:schemeClr val="accent1"/>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1-B337-4604-930A-5DB01817EA71}"/>
              </c:ext>
            </c:extLst>
          </c:dPt>
          <c:dPt>
            <c:idx val="1"/>
            <c:invertIfNegative val="0"/>
            <c:bubble3D val="0"/>
            <c:spPr>
              <a:solidFill>
                <a:schemeClr val="accent2"/>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2-B337-4604-930A-5DB01817EA71}"/>
              </c:ext>
            </c:extLst>
          </c:dPt>
          <c:dPt>
            <c:idx val="2"/>
            <c:invertIfNegative val="0"/>
            <c:bubble3D val="0"/>
            <c:spPr>
              <a:solidFill>
                <a:schemeClr val="accent3"/>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3-B337-4604-930A-5DB01817EA71}"/>
              </c:ext>
            </c:extLst>
          </c:dPt>
          <c:dPt>
            <c:idx val="3"/>
            <c:invertIfNegative val="0"/>
            <c:bubble3D val="0"/>
            <c:spPr>
              <a:solidFill>
                <a:schemeClr val="accent4"/>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4-B337-4604-930A-5DB01817EA71}"/>
              </c:ext>
            </c:extLst>
          </c:dPt>
          <c:dLbls>
            <c:dLbl>
              <c:idx val="0"/>
              <c:layout>
                <c:manualLayout>
                  <c:x val="4.4444444444444446E-2"/>
                  <c:y val="-2.31481481481481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337-4604-930A-5DB01817EA71}"/>
                </c:ext>
              </c:extLst>
            </c:dLbl>
            <c:dLbl>
              <c:idx val="1"/>
              <c:layout>
                <c:manualLayout>
                  <c:x val="4.9999999999999947E-2"/>
                  <c:y val="-2.77777777777777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37-4604-930A-5DB01817EA71}"/>
                </c:ext>
              </c:extLst>
            </c:dLbl>
            <c:dLbl>
              <c:idx val="2"/>
              <c:layout>
                <c:manualLayout>
                  <c:x val="4.1666666666666664E-2"/>
                  <c:y val="-2.77777777777777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37-4604-930A-5DB01817EA71}"/>
                </c:ext>
              </c:extLst>
            </c:dLbl>
            <c:dLbl>
              <c:idx val="3"/>
              <c:layout>
                <c:manualLayout>
                  <c:x val="3.8888888888888785E-2"/>
                  <c:y val="-4.16666666666666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37-4604-930A-5DB01817EA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'DADOS GERAIS'!$C$147:$C$150</c:f>
              <c:strCache>
                <c:ptCount val="4"/>
                <c:pt idx="0">
                  <c:v>ENCERRADA</c:v>
                </c:pt>
                <c:pt idx="1">
                  <c:v>PROVIDENCIADA</c:v>
                </c:pt>
                <c:pt idx="2">
                  <c:v>DILIGENCIADA</c:v>
                </c:pt>
                <c:pt idx="3">
                  <c:v>EM TRIAGEM</c:v>
                </c:pt>
              </c:strCache>
            </c:strRef>
          </c:cat>
          <c:val>
            <c:numRef>
              <c:f>'DADOS GERAIS'!$E$147:$E$150</c:f>
              <c:numCache>
                <c:formatCode>0.00%</c:formatCode>
                <c:ptCount val="4"/>
                <c:pt idx="0">
                  <c:v>0.87738619676945673</c:v>
                </c:pt>
                <c:pt idx="1">
                  <c:v>0.12020466226138032</c:v>
                </c:pt>
                <c:pt idx="2">
                  <c:v>1.9043685756240823E-3</c:v>
                </c:pt>
                <c:pt idx="3">
                  <c:v>5.0477239353891338E-4</c:v>
                </c:pt>
              </c:numCache>
            </c:numRef>
          </c:val>
          <c:extLst>
            <c:ext xmlns:c16="http://schemas.microsoft.com/office/drawing/2014/chart" uri="{C3380CC4-5D6E-409C-BE32-E72D297353CC}">
              <c16:uniqueId val="{00000000-B337-4604-930A-5DB01817EA71}"/>
            </c:ext>
          </c:extLst>
        </c:ser>
        <c:dLbls>
          <c:showLegendKey val="0"/>
          <c:showVal val="0"/>
          <c:showCatName val="0"/>
          <c:showSerName val="0"/>
          <c:showPercent val="0"/>
          <c:showBubbleSize val="0"/>
        </c:dLbls>
        <c:gapWidth val="150"/>
        <c:shape val="box"/>
        <c:axId val="1804989999"/>
        <c:axId val="1830359344"/>
        <c:axId val="0"/>
      </c:bar3DChart>
      <c:catAx>
        <c:axId val="1804989999"/>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30359344"/>
        <c:crosses val="autoZero"/>
        <c:auto val="1"/>
        <c:lblAlgn val="ctr"/>
        <c:lblOffset val="100"/>
        <c:noMultiLvlLbl val="0"/>
      </c:catAx>
      <c:valAx>
        <c:axId val="1830359344"/>
        <c:scaling>
          <c:orientation val="minMax"/>
        </c:scaling>
        <c:delete val="1"/>
        <c:axPos val="l"/>
        <c:numFmt formatCode="0.00%" sourceLinked="1"/>
        <c:majorTickMark val="none"/>
        <c:minorTickMark val="none"/>
        <c:tickLblPos val="nextTo"/>
        <c:crossAx val="180498999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5875" cap="flat" cmpd="sng" algn="ctr">
      <a:solidFill>
        <a:schemeClr val="tx1"/>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1"/>
        <c:ser>
          <c:idx val="0"/>
          <c:order val="0"/>
          <c:spPr>
            <a:scene3d>
              <a:camera prst="orthographicFront"/>
              <a:lightRig rig="threePt" dir="t"/>
            </a:scene3d>
            <a:sp3d>
              <a:bevelT w="114300"/>
              <a:bevelB w="114300"/>
            </a:sp3d>
          </c:spPr>
          <c:invertIfNegative val="0"/>
          <c:dPt>
            <c:idx val="0"/>
            <c:invertIfNegative val="0"/>
            <c:bubble3D val="0"/>
            <c:spPr>
              <a:solidFill>
                <a:schemeClr val="accent1"/>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1-8DD3-4A20-B60E-0F95881ED144}"/>
              </c:ext>
            </c:extLst>
          </c:dPt>
          <c:dPt>
            <c:idx val="1"/>
            <c:invertIfNegative val="0"/>
            <c:bubble3D val="0"/>
            <c:spPr>
              <a:solidFill>
                <a:schemeClr val="accent2"/>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3-8DD3-4A20-B60E-0F95881ED144}"/>
              </c:ext>
            </c:extLst>
          </c:dPt>
          <c:dPt>
            <c:idx val="2"/>
            <c:invertIfNegative val="0"/>
            <c:bubble3D val="0"/>
            <c:spPr>
              <a:solidFill>
                <a:schemeClr val="accent3"/>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5-8DD3-4A20-B60E-0F95881ED144}"/>
              </c:ext>
            </c:extLst>
          </c:dPt>
          <c:dPt>
            <c:idx val="3"/>
            <c:invertIfNegative val="0"/>
            <c:bubble3D val="0"/>
            <c:spPr>
              <a:solidFill>
                <a:schemeClr val="accent4"/>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7-8DD3-4A20-B60E-0F95881ED144}"/>
              </c:ext>
            </c:extLst>
          </c:dPt>
          <c:dPt>
            <c:idx val="4"/>
            <c:invertIfNegative val="0"/>
            <c:bubble3D val="0"/>
            <c:spPr>
              <a:solidFill>
                <a:schemeClr val="accent5"/>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9-8DD3-4A20-B60E-0F95881ED144}"/>
              </c:ext>
            </c:extLst>
          </c:dPt>
          <c:dPt>
            <c:idx val="5"/>
            <c:invertIfNegative val="0"/>
            <c:bubble3D val="0"/>
            <c:spPr>
              <a:solidFill>
                <a:schemeClr val="accent6"/>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B-8DD3-4A20-B60E-0F95881ED144}"/>
              </c:ext>
            </c:extLst>
          </c:dPt>
          <c:dPt>
            <c:idx val="6"/>
            <c:invertIfNegative val="0"/>
            <c:bubble3D val="0"/>
            <c:spPr>
              <a:solidFill>
                <a:schemeClr val="accent1">
                  <a:lumMod val="60000"/>
                </a:schemeClr>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D-8DD3-4A20-B60E-0F95881ED14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GERAIS'!$C$170:$C$176</c:f>
              <c:strCache>
                <c:ptCount val="7"/>
                <c:pt idx="0">
                  <c:v>     GEROU ORIENTAÇÃO</c:v>
                </c:pt>
                <c:pt idx="1">
                  <c:v>     DEMANDA ATENDIDA</c:v>
                </c:pt>
                <c:pt idx="2">
                  <c:v>     DEMANDA ARQUIVADA</c:v>
                </c:pt>
                <c:pt idx="3">
                  <c:v>     EM ANDAMENTO</c:v>
                </c:pt>
                <c:pt idx="4">
                  <c:v>     DENÚNCIA APURADA</c:v>
                </c:pt>
                <c:pt idx="5">
                  <c:v>     DEMANDA ENCAMINHADA PARA CONHECIMENTO</c:v>
                </c:pt>
                <c:pt idx="6">
                  <c:v>     DEMANDA AGENDADA</c:v>
                </c:pt>
              </c:strCache>
            </c:strRef>
          </c:cat>
          <c:val>
            <c:numRef>
              <c:f>'DADOS GERAIS'!$E$170:$E$176</c:f>
              <c:numCache>
                <c:formatCode>0.00%</c:formatCode>
                <c:ptCount val="7"/>
                <c:pt idx="0">
                  <c:v>0.24671897944199705</c:v>
                </c:pt>
                <c:pt idx="1">
                  <c:v>0.40441446402349485</c:v>
                </c:pt>
                <c:pt idx="2">
                  <c:v>0.15760370778267255</c:v>
                </c:pt>
                <c:pt idx="3">
                  <c:v>0.12229258443465492</c:v>
                </c:pt>
                <c:pt idx="4">
                  <c:v>5.9723751835535979E-2</c:v>
                </c:pt>
                <c:pt idx="5">
                  <c:v>3.5792951541850221E-3</c:v>
                </c:pt>
                <c:pt idx="6">
                  <c:v>5.667217327459618E-3</c:v>
                </c:pt>
              </c:numCache>
            </c:numRef>
          </c:val>
          <c:extLst>
            <c:ext xmlns:c16="http://schemas.microsoft.com/office/drawing/2014/chart" uri="{C3380CC4-5D6E-409C-BE32-E72D297353CC}">
              <c16:uniqueId val="{00000000-6AA5-44F5-9D87-DD7320A0B4FE}"/>
            </c:ext>
          </c:extLst>
        </c:ser>
        <c:dLbls>
          <c:showLegendKey val="0"/>
          <c:showVal val="0"/>
          <c:showCatName val="0"/>
          <c:showSerName val="0"/>
          <c:showPercent val="0"/>
          <c:showBubbleSize val="0"/>
        </c:dLbls>
        <c:gapWidth val="150"/>
        <c:axId val="1800847903"/>
        <c:axId val="1839222848"/>
      </c:barChart>
      <c:catAx>
        <c:axId val="1800847903"/>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39222848"/>
        <c:crosses val="autoZero"/>
        <c:auto val="1"/>
        <c:lblAlgn val="ctr"/>
        <c:lblOffset val="100"/>
        <c:noMultiLvlLbl val="0"/>
      </c:catAx>
      <c:valAx>
        <c:axId val="1839222848"/>
        <c:scaling>
          <c:orientation val="minMax"/>
        </c:scaling>
        <c:delete val="1"/>
        <c:axPos val="b"/>
        <c:numFmt formatCode="0.00%" sourceLinked="1"/>
        <c:majorTickMark val="none"/>
        <c:minorTickMark val="none"/>
        <c:tickLblPos val="nextTo"/>
        <c:crossAx val="180084790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5875" cap="flat" cmpd="sng" algn="ctr">
      <a:solidFill>
        <a:schemeClr val="tx1"/>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552712160979876"/>
          <c:y val="5.0925925925925923E-2"/>
          <c:w val="0.56669510061242345"/>
          <c:h val="0.89814814814814814"/>
        </c:manualLayout>
      </c:layout>
      <c:barChart>
        <c:barDir val="bar"/>
        <c:grouping val="clustered"/>
        <c:varyColors val="1"/>
        <c:ser>
          <c:idx val="0"/>
          <c:order val="0"/>
          <c:spPr>
            <a:scene3d>
              <a:camera prst="orthographicFront"/>
              <a:lightRig rig="threePt" dir="t"/>
            </a:scene3d>
            <a:sp3d>
              <a:bevelT w="114300"/>
              <a:bevelB w="114300"/>
            </a:sp3d>
          </c:spPr>
          <c:invertIfNegative val="0"/>
          <c:dPt>
            <c:idx val="0"/>
            <c:invertIfNegative val="0"/>
            <c:bubble3D val="0"/>
            <c:spPr>
              <a:solidFill>
                <a:schemeClr val="accent1"/>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1-FAFC-4D5B-B6E8-BDA83DD262F7}"/>
              </c:ext>
            </c:extLst>
          </c:dPt>
          <c:dPt>
            <c:idx val="1"/>
            <c:invertIfNegative val="0"/>
            <c:bubble3D val="0"/>
            <c:spPr>
              <a:solidFill>
                <a:schemeClr val="accent2"/>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3-FAFC-4D5B-B6E8-BDA83DD262F7}"/>
              </c:ext>
            </c:extLst>
          </c:dPt>
          <c:dPt>
            <c:idx val="2"/>
            <c:invertIfNegative val="0"/>
            <c:bubble3D val="0"/>
            <c:spPr>
              <a:solidFill>
                <a:schemeClr val="accent3"/>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5-FAFC-4D5B-B6E8-BDA83DD262F7}"/>
              </c:ext>
            </c:extLst>
          </c:dPt>
          <c:dPt>
            <c:idx val="3"/>
            <c:invertIfNegative val="0"/>
            <c:bubble3D val="0"/>
            <c:spPr>
              <a:solidFill>
                <a:schemeClr val="accent4"/>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7-FAFC-4D5B-B6E8-BDA83DD262F7}"/>
              </c:ext>
            </c:extLst>
          </c:dPt>
          <c:dPt>
            <c:idx val="4"/>
            <c:invertIfNegative val="0"/>
            <c:bubble3D val="0"/>
            <c:spPr>
              <a:solidFill>
                <a:schemeClr val="accent5"/>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9-FAFC-4D5B-B6E8-BDA83DD262F7}"/>
              </c:ext>
            </c:extLst>
          </c:dPt>
          <c:dPt>
            <c:idx val="5"/>
            <c:invertIfNegative val="0"/>
            <c:bubble3D val="0"/>
            <c:spPr>
              <a:solidFill>
                <a:schemeClr val="accent6"/>
              </a:solidFill>
              <a:ln>
                <a:noFill/>
              </a:ln>
              <a:effectLst/>
              <a:scene3d>
                <a:camera prst="orthographicFront"/>
                <a:lightRig rig="threePt" dir="t"/>
              </a:scene3d>
              <a:sp3d>
                <a:bevelT w="114300"/>
                <a:bevelB w="114300"/>
              </a:sp3d>
            </c:spPr>
            <c:extLst>
              <c:ext xmlns:c16="http://schemas.microsoft.com/office/drawing/2014/chart" uri="{C3380CC4-5D6E-409C-BE32-E72D297353CC}">
                <c16:uniqueId val="{0000000B-FAFC-4D5B-B6E8-BDA83DD262F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GERAIS'!$C$208:$C$213</c:f>
              <c:strCache>
                <c:ptCount val="6"/>
                <c:pt idx="0">
                  <c:v>     GEROU ORIENTAÇÃO</c:v>
                </c:pt>
                <c:pt idx="1">
                  <c:v>     DEMANDA ATENDIDA</c:v>
                </c:pt>
                <c:pt idx="2">
                  <c:v>     DEMANDA ARQUIVADA</c:v>
                </c:pt>
                <c:pt idx="3">
                  <c:v>     DENÚNCIA APURADA</c:v>
                </c:pt>
                <c:pt idx="4">
                  <c:v>     DEMANDA ENCAMINHADA PARA CONHECIMENTO</c:v>
                </c:pt>
                <c:pt idx="5">
                  <c:v>     DEMANDA AGENDADA</c:v>
                </c:pt>
              </c:strCache>
            </c:strRef>
          </c:cat>
          <c:val>
            <c:numRef>
              <c:f>'DADOS GERAIS'!$E$208:$E$213</c:f>
              <c:numCache>
                <c:formatCode>0.00%</c:formatCode>
                <c:ptCount val="6"/>
                <c:pt idx="0">
                  <c:v>0.28109478747320543</c:v>
                </c:pt>
                <c:pt idx="1">
                  <c:v>0.46076227322632929</c:v>
                </c:pt>
                <c:pt idx="2">
                  <c:v>0.17956292152454645</c:v>
                </c:pt>
                <c:pt idx="3">
                  <c:v>6.8045171746745445E-2</c:v>
                </c:pt>
                <c:pt idx="4">
                  <c:v>4.0780049145187434E-3</c:v>
                </c:pt>
                <c:pt idx="5">
                  <c:v>6.4568411146546769E-3</c:v>
                </c:pt>
              </c:numCache>
            </c:numRef>
          </c:val>
          <c:extLst>
            <c:ext xmlns:c16="http://schemas.microsoft.com/office/drawing/2014/chart" uri="{C3380CC4-5D6E-409C-BE32-E72D297353CC}">
              <c16:uniqueId val="{00000000-4092-435E-9B16-4D11C832E2CC}"/>
            </c:ext>
          </c:extLst>
        </c:ser>
        <c:dLbls>
          <c:showLegendKey val="0"/>
          <c:showVal val="0"/>
          <c:showCatName val="0"/>
          <c:showSerName val="0"/>
          <c:showPercent val="0"/>
          <c:showBubbleSize val="0"/>
        </c:dLbls>
        <c:gapWidth val="150"/>
        <c:axId val="1114638911"/>
        <c:axId val="1114637951"/>
      </c:barChart>
      <c:catAx>
        <c:axId val="1114638911"/>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14637951"/>
        <c:crosses val="autoZero"/>
        <c:auto val="1"/>
        <c:lblAlgn val="ctr"/>
        <c:lblOffset val="100"/>
        <c:noMultiLvlLbl val="0"/>
      </c:catAx>
      <c:valAx>
        <c:axId val="1114637951"/>
        <c:scaling>
          <c:orientation val="minMax"/>
        </c:scaling>
        <c:delete val="1"/>
        <c:axPos val="b"/>
        <c:numFmt formatCode="0.00%" sourceLinked="1"/>
        <c:majorTickMark val="none"/>
        <c:minorTickMark val="none"/>
        <c:tickLblPos val="nextTo"/>
        <c:crossAx val="11146389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5875" cap="flat" cmpd="sng" algn="ctr">
      <a:solidFill>
        <a:schemeClr val="tx1"/>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586740</xdr:colOff>
      <xdr:row>14</xdr:row>
      <xdr:rowOff>19050</xdr:rowOff>
    </xdr:from>
    <xdr:to>
      <xdr:col>5</xdr:col>
      <xdr:colOff>274320</xdr:colOff>
      <xdr:row>29</xdr:row>
      <xdr:rowOff>19050</xdr:rowOff>
    </xdr:to>
    <xdr:graphicFrame macro="">
      <xdr:nvGraphicFramePr>
        <xdr:cNvPr id="2" name="Gráfico 1">
          <a:extLst>
            <a:ext uri="{FF2B5EF4-FFF2-40B4-BE49-F238E27FC236}">
              <a16:creationId xmlns:a16="http://schemas.microsoft.com/office/drawing/2014/main" id="{B98C829C-91C7-92ED-19E8-EEB4831049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60960</xdr:colOff>
      <xdr:row>37</xdr:row>
      <xdr:rowOff>156210</xdr:rowOff>
    </xdr:from>
    <xdr:to>
      <xdr:col>5</xdr:col>
      <xdr:colOff>358140</xdr:colOff>
      <xdr:row>52</xdr:row>
      <xdr:rowOff>156210</xdr:rowOff>
    </xdr:to>
    <xdr:graphicFrame macro="">
      <xdr:nvGraphicFramePr>
        <xdr:cNvPr id="3" name="Gráfico 2">
          <a:extLst>
            <a:ext uri="{FF2B5EF4-FFF2-40B4-BE49-F238E27FC236}">
              <a16:creationId xmlns:a16="http://schemas.microsoft.com/office/drawing/2014/main" id="{EB7C7B4B-495C-A787-93C2-A2C331B673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586740</xdr:colOff>
      <xdr:row>73</xdr:row>
      <xdr:rowOff>179070</xdr:rowOff>
    </xdr:from>
    <xdr:to>
      <xdr:col>5</xdr:col>
      <xdr:colOff>495300</xdr:colOff>
      <xdr:row>96</xdr:row>
      <xdr:rowOff>38100</xdr:rowOff>
    </xdr:to>
    <xdr:graphicFrame macro="">
      <xdr:nvGraphicFramePr>
        <xdr:cNvPr id="4" name="Gráfico 3">
          <a:extLst>
            <a:ext uri="{FF2B5EF4-FFF2-40B4-BE49-F238E27FC236}">
              <a16:creationId xmlns:a16="http://schemas.microsoft.com/office/drawing/2014/main" id="{15B9EDFE-FDC3-BF74-7B78-609A315ED6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91440</xdr:colOff>
      <xdr:row>104</xdr:row>
      <xdr:rowOff>57150</xdr:rowOff>
    </xdr:from>
    <xdr:to>
      <xdr:col>5</xdr:col>
      <xdr:colOff>388620</xdr:colOff>
      <xdr:row>119</xdr:row>
      <xdr:rowOff>57150</xdr:rowOff>
    </xdr:to>
    <xdr:graphicFrame macro="">
      <xdr:nvGraphicFramePr>
        <xdr:cNvPr id="5" name="Gráfico 4">
          <a:extLst>
            <a:ext uri="{FF2B5EF4-FFF2-40B4-BE49-F238E27FC236}">
              <a16:creationId xmlns:a16="http://schemas.microsoft.com/office/drawing/2014/main" id="{03FCC132-73C9-3FCB-A095-A2F9BDB5852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22860</xdr:colOff>
      <xdr:row>127</xdr:row>
      <xdr:rowOff>179070</xdr:rowOff>
    </xdr:from>
    <xdr:to>
      <xdr:col>5</xdr:col>
      <xdr:colOff>320040</xdr:colOff>
      <xdr:row>142</xdr:row>
      <xdr:rowOff>179070</xdr:rowOff>
    </xdr:to>
    <xdr:graphicFrame macro="">
      <xdr:nvGraphicFramePr>
        <xdr:cNvPr id="6" name="Gráfico 5">
          <a:extLst>
            <a:ext uri="{FF2B5EF4-FFF2-40B4-BE49-F238E27FC236}">
              <a16:creationId xmlns:a16="http://schemas.microsoft.com/office/drawing/2014/main" id="{CC353E29-2BAB-E080-C98C-D70784B94D4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15240</xdr:colOff>
      <xdr:row>150</xdr:row>
      <xdr:rowOff>171450</xdr:rowOff>
    </xdr:from>
    <xdr:to>
      <xdr:col>5</xdr:col>
      <xdr:colOff>312420</xdr:colOff>
      <xdr:row>165</xdr:row>
      <xdr:rowOff>171450</xdr:rowOff>
    </xdr:to>
    <xdr:graphicFrame macro="">
      <xdr:nvGraphicFramePr>
        <xdr:cNvPr id="7" name="Gráfico 6">
          <a:extLst>
            <a:ext uri="{FF2B5EF4-FFF2-40B4-BE49-F238E27FC236}">
              <a16:creationId xmlns:a16="http://schemas.microsoft.com/office/drawing/2014/main" id="{C2926BA8-9CA9-B644-0F46-BCE92BDA14B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7620</xdr:colOff>
      <xdr:row>177</xdr:row>
      <xdr:rowOff>49530</xdr:rowOff>
    </xdr:from>
    <xdr:to>
      <xdr:col>5</xdr:col>
      <xdr:colOff>361950</xdr:colOff>
      <xdr:row>192</xdr:row>
      <xdr:rowOff>49530</xdr:rowOff>
    </xdr:to>
    <xdr:graphicFrame macro="">
      <xdr:nvGraphicFramePr>
        <xdr:cNvPr id="8" name="Gráfico 7">
          <a:extLst>
            <a:ext uri="{FF2B5EF4-FFF2-40B4-BE49-F238E27FC236}">
              <a16:creationId xmlns:a16="http://schemas.microsoft.com/office/drawing/2014/main" id="{D80C8F87-41B5-EE50-C9DF-2B869069EF6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76200</xdr:colOff>
      <xdr:row>214</xdr:row>
      <xdr:rowOff>26670</xdr:rowOff>
    </xdr:from>
    <xdr:to>
      <xdr:col>5</xdr:col>
      <xdr:colOff>91440</xdr:colOff>
      <xdr:row>229</xdr:row>
      <xdr:rowOff>26670</xdr:rowOff>
    </xdr:to>
    <xdr:graphicFrame macro="">
      <xdr:nvGraphicFramePr>
        <xdr:cNvPr id="9" name="Gráfico 8">
          <a:extLst>
            <a:ext uri="{FF2B5EF4-FFF2-40B4-BE49-F238E27FC236}">
              <a16:creationId xmlns:a16="http://schemas.microsoft.com/office/drawing/2014/main" id="{8EAA2558-CAD5-C589-0E61-BB9DE72CCC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2256692</xdr:colOff>
      <xdr:row>169</xdr:row>
      <xdr:rowOff>87923</xdr:rowOff>
    </xdr:from>
    <xdr:to>
      <xdr:col>11</xdr:col>
      <xdr:colOff>14654</xdr:colOff>
      <xdr:row>171</xdr:row>
      <xdr:rowOff>146538</xdr:rowOff>
    </xdr:to>
    <xdr:cxnSp macro="">
      <xdr:nvCxnSpPr>
        <xdr:cNvPr id="12" name="Conector de Seta Reta 11">
          <a:extLst>
            <a:ext uri="{FF2B5EF4-FFF2-40B4-BE49-F238E27FC236}">
              <a16:creationId xmlns:a16="http://schemas.microsoft.com/office/drawing/2014/main" id="{DDFAF40F-6249-4D34-A404-E3A7FB19A44E}"/>
            </a:ext>
          </a:extLst>
        </xdr:cNvPr>
        <xdr:cNvCxnSpPr/>
      </xdr:nvCxnSpPr>
      <xdr:spPr>
        <a:xfrm>
          <a:off x="11598519" y="33176308"/>
          <a:ext cx="2337289" cy="44694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5D59E-2853-49FC-A3C6-D7F852A3A230}">
  <dimension ref="B1:U215"/>
  <sheetViews>
    <sheetView topLeftCell="A229" zoomScale="130" zoomScaleNormal="130" workbookViewId="0">
      <selection activeCell="G195" sqref="G195:H196"/>
    </sheetView>
  </sheetViews>
  <sheetFormatPr defaultRowHeight="15" x14ac:dyDescent="0.25"/>
  <cols>
    <col min="3" max="3" width="22" customWidth="1"/>
    <col min="7" max="7" width="27.5703125" customWidth="1"/>
    <col min="8" max="8" width="26.7109375" customWidth="1"/>
    <col min="9" max="9" width="35.42578125" customWidth="1"/>
    <col min="10" max="10" width="24.140625" customWidth="1"/>
    <col min="16" max="16" width="54.5703125" customWidth="1"/>
    <col min="20" max="20" width="21.5703125" customWidth="1"/>
  </cols>
  <sheetData>
    <row r="1" spans="2:19" x14ac:dyDescent="0.25">
      <c r="C1" s="90" t="s">
        <v>48</v>
      </c>
      <c r="D1" s="90"/>
      <c r="E1" s="90"/>
    </row>
    <row r="2" spans="2:19" x14ac:dyDescent="0.25">
      <c r="C2" s="90"/>
      <c r="D2" s="90"/>
      <c r="E2" s="90"/>
    </row>
    <row r="5" spans="2:19" x14ac:dyDescent="0.25">
      <c r="P5" s="88"/>
      <c r="Q5" s="88"/>
      <c r="R5" s="88"/>
      <c r="S5" s="88"/>
    </row>
    <row r="6" spans="2:19" x14ac:dyDescent="0.25">
      <c r="B6" t="s">
        <v>70</v>
      </c>
      <c r="D6" s="16"/>
      <c r="P6" s="59"/>
      <c r="Q6" s="59"/>
      <c r="R6" s="88"/>
      <c r="S6" s="72"/>
    </row>
    <row r="7" spans="2:19" x14ac:dyDescent="0.25">
      <c r="B7" s="17" t="s">
        <v>15</v>
      </c>
      <c r="C7" s="18" t="s">
        <v>16</v>
      </c>
      <c r="D7" s="19">
        <v>43584</v>
      </c>
      <c r="E7" s="20">
        <v>1</v>
      </c>
      <c r="J7" s="46"/>
      <c r="K7" s="44"/>
      <c r="L7" s="45"/>
      <c r="P7" s="59"/>
      <c r="Q7" s="59"/>
      <c r="R7" s="59"/>
      <c r="S7" s="59"/>
    </row>
    <row r="8" spans="2:19" x14ac:dyDescent="0.25">
      <c r="B8" s="64"/>
      <c r="C8" s="65" t="s">
        <v>17</v>
      </c>
      <c r="D8" s="66">
        <v>32371</v>
      </c>
      <c r="E8" s="67">
        <f>D8/D7</f>
        <v>0.74272668869309844</v>
      </c>
      <c r="K8" s="44"/>
      <c r="L8" s="45"/>
      <c r="P8" s="59"/>
      <c r="Q8" s="59"/>
      <c r="R8" s="59"/>
      <c r="S8" s="59"/>
    </row>
    <row r="9" spans="2:19" ht="28.5" x14ac:dyDescent="0.45">
      <c r="B9" s="48" t="s">
        <v>15</v>
      </c>
      <c r="C9" s="48" t="s">
        <v>18</v>
      </c>
      <c r="D9" s="49">
        <v>2496</v>
      </c>
      <c r="E9" s="79">
        <f>D9/D7</f>
        <v>5.7268722466960353E-2</v>
      </c>
      <c r="F9" s="50"/>
      <c r="H9" s="62"/>
      <c r="K9" s="44"/>
      <c r="L9" s="45"/>
      <c r="M9" s="46"/>
      <c r="P9" s="59"/>
      <c r="Q9" s="59"/>
      <c r="R9" s="59"/>
      <c r="S9" s="59"/>
    </row>
    <row r="10" spans="2:19" x14ac:dyDescent="0.25">
      <c r="B10" s="64"/>
      <c r="C10" s="65" t="s">
        <v>19</v>
      </c>
      <c r="D10" s="66">
        <v>3373</v>
      </c>
      <c r="E10" s="67">
        <f>D10/D7</f>
        <v>7.7390785609397938E-2</v>
      </c>
      <c r="N10" s="47"/>
      <c r="O10" s="47"/>
      <c r="P10" s="59"/>
      <c r="Q10" s="59"/>
      <c r="R10" s="88"/>
      <c r="S10" s="88"/>
    </row>
    <row r="11" spans="2:19" x14ac:dyDescent="0.25">
      <c r="B11" s="25" t="s">
        <v>15</v>
      </c>
      <c r="C11" s="25" t="s">
        <v>65</v>
      </c>
      <c r="D11" s="49">
        <v>5239</v>
      </c>
      <c r="E11" s="27">
        <f>D11/D7</f>
        <v>0.12020466226138032</v>
      </c>
      <c r="P11" s="59"/>
      <c r="Q11" s="59"/>
      <c r="R11" s="59"/>
      <c r="S11" s="59"/>
    </row>
    <row r="12" spans="2:19" x14ac:dyDescent="0.25">
      <c r="B12" s="64"/>
      <c r="C12" s="65" t="s">
        <v>77</v>
      </c>
      <c r="D12" s="66">
        <v>83</v>
      </c>
      <c r="E12" s="67">
        <f>D12/D7</f>
        <v>1.9043685756240823E-3</v>
      </c>
      <c r="P12" s="59"/>
      <c r="Q12" s="59"/>
      <c r="R12" s="59"/>
      <c r="S12" s="59"/>
    </row>
    <row r="13" spans="2:19" x14ac:dyDescent="0.25">
      <c r="B13" s="21"/>
      <c r="C13" s="25" t="s">
        <v>78</v>
      </c>
      <c r="D13" s="49">
        <v>22</v>
      </c>
      <c r="E13" s="27">
        <f>D13/D7</f>
        <v>5.0477239353891338E-4</v>
      </c>
      <c r="P13" s="59"/>
      <c r="Q13" s="59"/>
      <c r="R13" s="59"/>
      <c r="S13" s="59"/>
    </row>
    <row r="14" spans="2:19" x14ac:dyDescent="0.25">
      <c r="P14" s="59"/>
      <c r="Q14" s="59"/>
      <c r="R14" s="59"/>
      <c r="S14" s="59"/>
    </row>
    <row r="15" spans="2:19" x14ac:dyDescent="0.25">
      <c r="P15" s="59"/>
      <c r="Q15" s="59"/>
      <c r="R15" s="59"/>
      <c r="S15" s="59"/>
    </row>
    <row r="16" spans="2:19" x14ac:dyDescent="0.25">
      <c r="P16" s="59"/>
      <c r="Q16" s="59"/>
      <c r="R16" s="59"/>
      <c r="S16" s="59"/>
    </row>
    <row r="17" spans="2:21" x14ac:dyDescent="0.25">
      <c r="P17" s="59"/>
      <c r="Q17" s="59"/>
      <c r="R17" s="59"/>
      <c r="S17" s="59"/>
    </row>
    <row r="18" spans="2:21" x14ac:dyDescent="0.25">
      <c r="M18" s="95"/>
      <c r="N18" s="68"/>
      <c r="O18" s="68"/>
      <c r="P18" s="69"/>
      <c r="Q18" s="68"/>
      <c r="R18" s="68"/>
      <c r="S18" s="47"/>
      <c r="T18" s="47"/>
      <c r="U18" s="47"/>
    </row>
    <row r="19" spans="2:21" x14ac:dyDescent="0.25">
      <c r="J19" s="44"/>
      <c r="K19" s="45"/>
      <c r="M19" s="51"/>
      <c r="N19" s="52"/>
      <c r="O19" s="51"/>
      <c r="P19" s="53"/>
      <c r="Q19" s="51"/>
      <c r="R19" s="54"/>
    </row>
    <row r="20" spans="2:21" x14ac:dyDescent="0.25">
      <c r="J20" s="44"/>
      <c r="K20" s="45"/>
      <c r="M20" s="55"/>
      <c r="N20" s="56"/>
      <c r="O20" s="55"/>
      <c r="P20" s="57"/>
      <c r="Q20" s="55"/>
      <c r="R20" s="58"/>
    </row>
    <row r="21" spans="2:21" x14ac:dyDescent="0.25">
      <c r="J21" s="44"/>
      <c r="K21" s="45"/>
      <c r="M21" s="56"/>
      <c r="N21" s="56"/>
      <c r="O21" s="56"/>
      <c r="P21" s="57"/>
      <c r="Q21" s="56"/>
      <c r="R21" s="58"/>
    </row>
    <row r="22" spans="2:21" x14ac:dyDescent="0.25">
      <c r="J22" s="44"/>
      <c r="K22" s="45"/>
      <c r="M22" s="55"/>
      <c r="N22" s="56"/>
      <c r="O22" s="55"/>
      <c r="P22" s="57"/>
      <c r="Q22" s="55"/>
      <c r="R22" s="58"/>
    </row>
    <row r="23" spans="2:21" x14ac:dyDescent="0.25">
      <c r="M23" s="56"/>
      <c r="N23" s="56"/>
      <c r="O23" s="56"/>
      <c r="P23" s="57"/>
      <c r="Q23" s="56"/>
      <c r="R23" s="58"/>
    </row>
    <row r="24" spans="2:21" x14ac:dyDescent="0.25">
      <c r="M24" s="55"/>
      <c r="N24" s="56"/>
      <c r="O24" s="55"/>
      <c r="P24" s="57"/>
      <c r="Q24" s="55"/>
      <c r="R24" s="58"/>
    </row>
    <row r="25" spans="2:21" x14ac:dyDescent="0.25">
      <c r="M25" s="55"/>
      <c r="N25" s="56"/>
      <c r="O25" s="56"/>
      <c r="P25" s="57"/>
      <c r="Q25" s="56"/>
      <c r="R25" s="58"/>
    </row>
    <row r="26" spans="2:21" ht="21" x14ac:dyDescent="0.35">
      <c r="M26" s="92"/>
      <c r="N26" s="92"/>
      <c r="O26" s="92"/>
      <c r="P26" s="92"/>
      <c r="Q26" s="92"/>
      <c r="R26" s="92"/>
    </row>
    <row r="27" spans="2:21" x14ac:dyDescent="0.25">
      <c r="M27" s="59"/>
      <c r="N27" s="59"/>
      <c r="O27" s="59"/>
      <c r="P27" s="59"/>
      <c r="Q27" s="59"/>
      <c r="R27" s="59"/>
    </row>
    <row r="28" spans="2:21" x14ac:dyDescent="0.25">
      <c r="N28" s="47"/>
      <c r="O28" s="47"/>
      <c r="U28" s="47"/>
    </row>
    <row r="31" spans="2:21" x14ac:dyDescent="0.25">
      <c r="B31" t="s">
        <v>71</v>
      </c>
      <c r="D31" s="16"/>
    </row>
    <row r="32" spans="2:21" x14ac:dyDescent="0.25">
      <c r="B32" s="17" t="s">
        <v>15</v>
      </c>
      <c r="C32" s="18" t="s">
        <v>16</v>
      </c>
      <c r="D32" s="19">
        <f>SUM(D33:D37)</f>
        <v>43584</v>
      </c>
      <c r="E32" s="20">
        <v>1</v>
      </c>
      <c r="G32" s="61"/>
      <c r="H32" s="61"/>
      <c r="I32" s="45"/>
    </row>
    <row r="33" spans="2:17" x14ac:dyDescent="0.25">
      <c r="B33" s="21"/>
      <c r="C33" s="22" t="s">
        <v>60</v>
      </c>
      <c r="D33" s="23">
        <v>32092</v>
      </c>
      <c r="E33" s="24">
        <f>D33/D32</f>
        <v>0.7363252569750367</v>
      </c>
      <c r="G33" s="44"/>
      <c r="H33" s="45"/>
      <c r="I33" s="45"/>
    </row>
    <row r="34" spans="2:17" x14ac:dyDescent="0.25">
      <c r="B34" s="25" t="s">
        <v>15</v>
      </c>
      <c r="C34" s="25" t="s">
        <v>61</v>
      </c>
      <c r="D34" s="26">
        <v>7032</v>
      </c>
      <c r="E34" s="27">
        <f>D34/D32</f>
        <v>0.16134361233480177</v>
      </c>
      <c r="G34" s="44"/>
      <c r="H34" s="45"/>
      <c r="I34" s="45"/>
    </row>
    <row r="35" spans="2:17" x14ac:dyDescent="0.25">
      <c r="B35" s="21"/>
      <c r="C35" s="22" t="s">
        <v>62</v>
      </c>
      <c r="D35" s="23">
        <v>2341</v>
      </c>
      <c r="E35" s="24">
        <f>D35/D32</f>
        <v>5.3712371512481642E-2</v>
      </c>
      <c r="G35" s="44"/>
      <c r="H35" s="45"/>
      <c r="I35" s="45"/>
    </row>
    <row r="36" spans="2:17" x14ac:dyDescent="0.25">
      <c r="B36" s="25" t="s">
        <v>15</v>
      </c>
      <c r="C36" s="25" t="s">
        <v>63</v>
      </c>
      <c r="D36" s="26">
        <v>1228</v>
      </c>
      <c r="E36" s="27">
        <f>D36/D32</f>
        <v>2.8175477239353892E-2</v>
      </c>
      <c r="G36" s="44"/>
      <c r="H36" s="45"/>
      <c r="I36" s="45"/>
    </row>
    <row r="37" spans="2:17" x14ac:dyDescent="0.25">
      <c r="B37" s="21"/>
      <c r="C37" s="22" t="s">
        <v>64</v>
      </c>
      <c r="D37" s="23">
        <v>891</v>
      </c>
      <c r="E37" s="24">
        <f>D37/D32</f>
        <v>2.044328193832599E-2</v>
      </c>
      <c r="G37" s="44"/>
      <c r="H37" s="45"/>
    </row>
    <row r="38" spans="2:17" x14ac:dyDescent="0.25">
      <c r="G38" s="44"/>
      <c r="H38" s="45"/>
    </row>
    <row r="40" spans="2:17" x14ac:dyDescent="0.25">
      <c r="P40" s="93"/>
      <c r="Q40" s="93"/>
    </row>
    <row r="42" spans="2:17" x14ac:dyDescent="0.25">
      <c r="P42" s="44"/>
    </row>
    <row r="54" spans="2:10" x14ac:dyDescent="0.25">
      <c r="G54" s="22"/>
      <c r="H54" s="22"/>
      <c r="I54" s="22"/>
    </row>
    <row r="55" spans="2:10" x14ac:dyDescent="0.25">
      <c r="B55" s="32" t="s">
        <v>72</v>
      </c>
      <c r="D55" s="16"/>
      <c r="G55" s="22"/>
      <c r="H55" s="22"/>
      <c r="I55" s="22"/>
    </row>
    <row r="56" spans="2:10" x14ac:dyDescent="0.25">
      <c r="B56" s="17" t="s">
        <v>15</v>
      </c>
      <c r="C56" s="18" t="s">
        <v>16</v>
      </c>
      <c r="D56" s="19">
        <v>43584</v>
      </c>
      <c r="E56" s="20">
        <v>1</v>
      </c>
      <c r="G56" s="22"/>
      <c r="H56" s="22"/>
      <c r="I56" s="22"/>
      <c r="J56" s="45"/>
    </row>
    <row r="57" spans="2:10" x14ac:dyDescent="0.25">
      <c r="B57" s="21"/>
      <c r="C57" s="80" t="s">
        <v>20</v>
      </c>
      <c r="D57" s="83">
        <f>11782</f>
        <v>11782</v>
      </c>
      <c r="E57" s="84">
        <f>D57/D$56</f>
        <v>0.2703285609397944</v>
      </c>
      <c r="F57" s="24"/>
      <c r="G57" s="22"/>
      <c r="H57" s="22"/>
      <c r="I57" s="22"/>
      <c r="J57" s="45"/>
    </row>
    <row r="58" spans="2:10" x14ac:dyDescent="0.25">
      <c r="B58" s="25" t="s">
        <v>15</v>
      </c>
      <c r="C58" s="81" t="s">
        <v>21</v>
      </c>
      <c r="D58" s="26">
        <v>11698</v>
      </c>
      <c r="E58" s="27">
        <f t="shared" ref="E58:E73" si="0">D58/D$56</f>
        <v>0.26840124816446403</v>
      </c>
      <c r="G58" s="22"/>
      <c r="H58" s="22"/>
      <c r="I58" s="22"/>
      <c r="J58" s="70"/>
    </row>
    <row r="59" spans="2:10" x14ac:dyDescent="0.25">
      <c r="B59" s="21"/>
      <c r="C59" s="80" t="s">
        <v>22</v>
      </c>
      <c r="D59" s="83">
        <v>7998</v>
      </c>
      <c r="E59" s="84">
        <f t="shared" si="0"/>
        <v>0.18350770925110133</v>
      </c>
      <c r="F59" s="24"/>
      <c r="G59" s="22"/>
      <c r="H59" s="22"/>
      <c r="I59" s="22"/>
      <c r="J59" s="70"/>
    </row>
    <row r="60" spans="2:10" x14ac:dyDescent="0.25">
      <c r="B60" s="25" t="s">
        <v>15</v>
      </c>
      <c r="C60" s="81" t="s">
        <v>32</v>
      </c>
      <c r="D60" s="26">
        <v>4901</v>
      </c>
      <c r="E60" s="27">
        <f t="shared" si="0"/>
        <v>0.11244952276064611</v>
      </c>
      <c r="G60" s="22"/>
      <c r="H60" s="22"/>
      <c r="I60" s="22"/>
      <c r="J60" s="70"/>
    </row>
    <row r="61" spans="2:10" x14ac:dyDescent="0.25">
      <c r="B61" s="21"/>
      <c r="C61" s="80" t="s">
        <v>23</v>
      </c>
      <c r="D61" s="83">
        <v>2815</v>
      </c>
      <c r="E61" s="84">
        <f t="shared" si="0"/>
        <v>6.4587922173274595E-2</v>
      </c>
      <c r="F61" s="24"/>
      <c r="G61" s="22"/>
      <c r="H61" s="22"/>
      <c r="I61" s="22"/>
      <c r="J61" s="70"/>
    </row>
    <row r="62" spans="2:10" x14ac:dyDescent="0.25">
      <c r="B62" s="25" t="s">
        <v>15</v>
      </c>
      <c r="C62" s="81" t="s">
        <v>24</v>
      </c>
      <c r="D62" s="26">
        <v>1687</v>
      </c>
      <c r="E62" s="27">
        <f t="shared" si="0"/>
        <v>3.8706864904552128E-2</v>
      </c>
      <c r="G62" s="22"/>
      <c r="H62" s="22"/>
      <c r="I62" s="22"/>
      <c r="J62" s="70"/>
    </row>
    <row r="63" spans="2:10" x14ac:dyDescent="0.25">
      <c r="B63" s="21"/>
      <c r="C63" s="80" t="s">
        <v>49</v>
      </c>
      <c r="D63" s="83">
        <v>586</v>
      </c>
      <c r="E63" s="84">
        <f t="shared" si="0"/>
        <v>1.3445301027900147E-2</v>
      </c>
      <c r="F63" s="24"/>
      <c r="G63" s="22"/>
      <c r="H63" s="22"/>
      <c r="I63" s="22"/>
      <c r="J63" s="70"/>
    </row>
    <row r="64" spans="2:10" x14ac:dyDescent="0.25">
      <c r="B64" s="25" t="s">
        <v>15</v>
      </c>
      <c r="C64" s="81" t="s">
        <v>26</v>
      </c>
      <c r="D64" s="26">
        <v>1151</v>
      </c>
      <c r="E64" s="27">
        <f t="shared" si="0"/>
        <v>2.6408773861967695E-2</v>
      </c>
      <c r="G64" s="22"/>
      <c r="H64" s="22"/>
      <c r="I64" s="22"/>
      <c r="J64" s="70"/>
    </row>
    <row r="65" spans="2:11" x14ac:dyDescent="0.25">
      <c r="B65" s="21"/>
      <c r="C65" s="80" t="s">
        <v>30</v>
      </c>
      <c r="D65" s="23">
        <v>353</v>
      </c>
      <c r="E65" s="84">
        <f t="shared" si="0"/>
        <v>8.0993024963289285E-3</v>
      </c>
      <c r="G65" s="22"/>
      <c r="H65" s="85"/>
      <c r="I65" s="85"/>
      <c r="J65" s="86"/>
      <c r="K65" s="59"/>
    </row>
    <row r="66" spans="2:11" x14ac:dyDescent="0.25">
      <c r="B66" s="25" t="s">
        <v>15</v>
      </c>
      <c r="C66" s="81" t="s">
        <v>28</v>
      </c>
      <c r="D66" s="26">
        <v>187</v>
      </c>
      <c r="E66" s="27">
        <f t="shared" si="0"/>
        <v>4.290565345080764E-3</v>
      </c>
      <c r="G66" s="22"/>
      <c r="H66" s="85"/>
      <c r="I66" s="60"/>
      <c r="J66" s="86"/>
      <c r="K66" s="59"/>
    </row>
    <row r="67" spans="2:11" x14ac:dyDescent="0.25">
      <c r="B67" s="21"/>
      <c r="C67" s="80" t="s">
        <v>46</v>
      </c>
      <c r="D67" s="83">
        <v>336</v>
      </c>
      <c r="E67" s="84">
        <f t="shared" si="0"/>
        <v>7.709251101321586E-3</v>
      </c>
      <c r="F67" s="24"/>
      <c r="G67" s="71"/>
      <c r="H67" s="87"/>
      <c r="I67" s="60"/>
      <c r="J67" s="86"/>
      <c r="K67" s="59"/>
    </row>
    <row r="68" spans="2:11" x14ac:dyDescent="0.25">
      <c r="B68" s="25"/>
      <c r="C68" s="81" t="s">
        <v>25</v>
      </c>
      <c r="D68" s="26">
        <v>57</v>
      </c>
      <c r="E68" s="27">
        <f t="shared" si="0"/>
        <v>1.3078193832599119E-3</v>
      </c>
      <c r="G68" s="22"/>
      <c r="H68" s="85"/>
      <c r="I68" s="60"/>
      <c r="J68" s="86"/>
      <c r="K68" s="59"/>
    </row>
    <row r="69" spans="2:11" x14ac:dyDescent="0.25">
      <c r="C69" s="80" t="s">
        <v>27</v>
      </c>
      <c r="D69" s="83">
        <v>16</v>
      </c>
      <c r="E69" s="84">
        <f t="shared" si="0"/>
        <v>3.6710719530102788E-4</v>
      </c>
      <c r="F69" s="24"/>
      <c r="G69" s="22"/>
      <c r="H69" s="87"/>
      <c r="I69" s="60"/>
      <c r="J69" s="86"/>
      <c r="K69" s="59"/>
    </row>
    <row r="70" spans="2:11" x14ac:dyDescent="0.25">
      <c r="B70" s="25"/>
      <c r="C70" s="81" t="s">
        <v>44</v>
      </c>
      <c r="D70" s="26">
        <v>7</v>
      </c>
      <c r="E70" s="27">
        <f t="shared" si="0"/>
        <v>1.6060939794419971E-4</v>
      </c>
      <c r="G70" s="22"/>
      <c r="H70" s="85"/>
      <c r="I70" s="60"/>
      <c r="J70" s="86"/>
      <c r="K70" s="59"/>
    </row>
    <row r="71" spans="2:11" x14ac:dyDescent="0.25">
      <c r="C71" s="80" t="s">
        <v>29</v>
      </c>
      <c r="D71" s="83">
        <v>3</v>
      </c>
      <c r="E71" s="84">
        <f t="shared" si="0"/>
        <v>6.8832599118942738E-5</v>
      </c>
      <c r="F71" s="24"/>
      <c r="G71" s="22"/>
      <c r="H71" s="87"/>
      <c r="I71" s="60"/>
      <c r="J71" s="86"/>
      <c r="K71" s="59"/>
    </row>
    <row r="72" spans="2:11" x14ac:dyDescent="0.25">
      <c r="B72" s="25"/>
      <c r="C72" s="81" t="s">
        <v>45</v>
      </c>
      <c r="D72" s="26">
        <v>7</v>
      </c>
      <c r="E72" s="27">
        <f t="shared" si="0"/>
        <v>1.6060939794419971E-4</v>
      </c>
      <c r="G72" s="22"/>
      <c r="H72" s="85"/>
      <c r="I72" s="60"/>
      <c r="J72" s="86"/>
      <c r="K72" s="59"/>
    </row>
    <row r="73" spans="2:11" x14ac:dyDescent="0.25">
      <c r="C73" s="82" t="s">
        <v>31</v>
      </c>
      <c r="D73" s="29">
        <v>0</v>
      </c>
      <c r="E73" s="84">
        <f t="shared" si="0"/>
        <v>0</v>
      </c>
      <c r="G73" s="22"/>
      <c r="H73" s="87"/>
      <c r="I73" s="60"/>
      <c r="J73" s="86"/>
      <c r="K73" s="59"/>
    </row>
    <row r="74" spans="2:11" x14ac:dyDescent="0.25">
      <c r="C74" s="22"/>
      <c r="D74" s="23"/>
      <c r="E74" s="24"/>
      <c r="I74" s="44"/>
      <c r="J74" s="45"/>
    </row>
    <row r="75" spans="2:11" x14ac:dyDescent="0.25">
      <c r="I75" s="44"/>
      <c r="J75" s="45"/>
    </row>
    <row r="76" spans="2:11" x14ac:dyDescent="0.25">
      <c r="I76" s="44"/>
      <c r="J76" s="45"/>
    </row>
    <row r="77" spans="2:11" x14ac:dyDescent="0.25">
      <c r="I77" s="44"/>
      <c r="J77" s="45"/>
    </row>
    <row r="99" spans="2:7" x14ac:dyDescent="0.25">
      <c r="B99" t="s">
        <v>73</v>
      </c>
      <c r="D99" s="16"/>
    </row>
    <row r="100" spans="2:7" x14ac:dyDescent="0.25">
      <c r="B100" s="17" t="s">
        <v>15</v>
      </c>
      <c r="C100" s="18" t="s">
        <v>16</v>
      </c>
      <c r="D100" s="19">
        <f>SUM(D101:D102)</f>
        <v>43584</v>
      </c>
      <c r="E100" s="20">
        <v>1</v>
      </c>
    </row>
    <row r="101" spans="2:7" x14ac:dyDescent="0.25">
      <c r="B101" s="21"/>
      <c r="C101" s="22" t="s">
        <v>33</v>
      </c>
      <c r="D101" s="23">
        <v>36657</v>
      </c>
      <c r="E101" s="24">
        <f>D101/D100</f>
        <v>0.84106552863436124</v>
      </c>
      <c r="G101" s="44"/>
    </row>
    <row r="102" spans="2:7" x14ac:dyDescent="0.25">
      <c r="B102" s="25" t="s">
        <v>15</v>
      </c>
      <c r="C102" s="25" t="s">
        <v>34</v>
      </c>
      <c r="D102" s="26">
        <v>6927</v>
      </c>
      <c r="E102" s="27">
        <f>D102/D100</f>
        <v>0.15893447136563876</v>
      </c>
      <c r="G102" s="44"/>
    </row>
    <row r="103" spans="2:7" x14ac:dyDescent="0.25">
      <c r="D103" s="16"/>
    </row>
    <row r="104" spans="2:7" x14ac:dyDescent="0.25">
      <c r="D104" s="16"/>
    </row>
    <row r="123" spans="2:7" x14ac:dyDescent="0.25">
      <c r="B123" t="s">
        <v>74</v>
      </c>
      <c r="D123" s="16"/>
    </row>
    <row r="124" spans="2:7" x14ac:dyDescent="0.25">
      <c r="B124" s="17" t="s">
        <v>15</v>
      </c>
      <c r="C124" s="18" t="s">
        <v>16</v>
      </c>
      <c r="D124" s="19">
        <f>D100</f>
        <v>43584</v>
      </c>
      <c r="E124" s="20">
        <v>1</v>
      </c>
      <c r="G124" s="44"/>
    </row>
    <row r="125" spans="2:7" x14ac:dyDescent="0.25">
      <c r="C125" s="22" t="s">
        <v>41</v>
      </c>
      <c r="D125" s="23">
        <v>18890</v>
      </c>
      <c r="E125" s="24">
        <f>D125/D124</f>
        <v>0.43341593245227605</v>
      </c>
      <c r="G125" s="44"/>
    </row>
    <row r="126" spans="2:7" x14ac:dyDescent="0.25">
      <c r="C126" s="25" t="s">
        <v>42</v>
      </c>
      <c r="D126" s="26">
        <v>12103</v>
      </c>
      <c r="E126" s="27">
        <f>D126/D124</f>
        <v>0.2776936490455213</v>
      </c>
      <c r="G126" s="44"/>
    </row>
    <row r="127" spans="2:7" x14ac:dyDescent="0.25">
      <c r="C127" s="22" t="s">
        <v>43</v>
      </c>
      <c r="D127" s="23">
        <v>12591</v>
      </c>
      <c r="E127" s="24">
        <f>D127/D124</f>
        <v>0.28889041850220265</v>
      </c>
      <c r="G127" s="44"/>
    </row>
    <row r="145" spans="2:9" x14ac:dyDescent="0.25">
      <c r="B145" t="s">
        <v>75</v>
      </c>
      <c r="D145" s="16"/>
      <c r="G145" s="59"/>
      <c r="H145" s="59"/>
      <c r="I145" s="59"/>
    </row>
    <row r="146" spans="2:9" x14ac:dyDescent="0.25">
      <c r="B146" s="17" t="s">
        <v>15</v>
      </c>
      <c r="C146" s="18" t="s">
        <v>16</v>
      </c>
      <c r="D146" s="19">
        <f>D100</f>
        <v>43584</v>
      </c>
      <c r="E146" s="20">
        <v>1</v>
      </c>
      <c r="G146" s="60"/>
      <c r="H146" s="59"/>
      <c r="I146" s="59"/>
    </row>
    <row r="147" spans="2:9" x14ac:dyDescent="0.25">
      <c r="B147" s="21"/>
      <c r="C147" s="22" t="s">
        <v>66</v>
      </c>
      <c r="D147" s="73">
        <v>38240</v>
      </c>
      <c r="E147" s="24">
        <f>D147/D146</f>
        <v>0.87738619676945673</v>
      </c>
      <c r="G147" s="60"/>
      <c r="H147" s="59"/>
      <c r="I147" s="59"/>
    </row>
    <row r="148" spans="2:9" x14ac:dyDescent="0.25">
      <c r="B148" s="25" t="s">
        <v>15</v>
      </c>
      <c r="C148" s="25" t="s">
        <v>67</v>
      </c>
      <c r="D148" s="30">
        <v>5239</v>
      </c>
      <c r="E148" s="27">
        <f>D148/D146</f>
        <v>0.12020466226138032</v>
      </c>
      <c r="G148" s="60"/>
      <c r="H148" s="59"/>
      <c r="I148" s="59"/>
    </row>
    <row r="149" spans="2:9" x14ac:dyDescent="0.25">
      <c r="B149" s="21"/>
      <c r="C149" s="22" t="s">
        <v>68</v>
      </c>
      <c r="D149" s="89">
        <v>83</v>
      </c>
      <c r="E149" s="24">
        <f>D149/D146</f>
        <v>1.9043685756240823E-3</v>
      </c>
      <c r="G149" s="78"/>
      <c r="H149" s="59"/>
      <c r="I149" s="59"/>
    </row>
    <row r="150" spans="2:9" x14ac:dyDescent="0.25">
      <c r="B150" s="25" t="s">
        <v>15</v>
      </c>
      <c r="C150" s="25" t="s">
        <v>69</v>
      </c>
      <c r="D150" s="30">
        <v>22</v>
      </c>
      <c r="E150" s="27">
        <f>D150/D146</f>
        <v>5.0477239353891338E-4</v>
      </c>
      <c r="G150" s="60"/>
      <c r="H150" s="59"/>
      <c r="I150" s="59"/>
    </row>
    <row r="151" spans="2:9" x14ac:dyDescent="0.25">
      <c r="G151" s="60"/>
      <c r="H151" s="59"/>
      <c r="I151" s="59"/>
    </row>
    <row r="152" spans="2:9" x14ac:dyDescent="0.25">
      <c r="G152" s="60"/>
      <c r="H152" s="59"/>
      <c r="I152" s="59"/>
    </row>
    <row r="153" spans="2:9" x14ac:dyDescent="0.25">
      <c r="G153" s="60"/>
      <c r="H153" s="59"/>
      <c r="I153" s="59"/>
    </row>
    <row r="154" spans="2:9" x14ac:dyDescent="0.25">
      <c r="G154" s="60"/>
      <c r="H154" s="59"/>
      <c r="I154" s="59"/>
    </row>
    <row r="155" spans="2:9" x14ac:dyDescent="0.25">
      <c r="G155" s="60"/>
      <c r="H155" s="59"/>
      <c r="I155" s="59"/>
    </row>
    <row r="168" spans="2:12" x14ac:dyDescent="0.25">
      <c r="B168" t="s">
        <v>76</v>
      </c>
      <c r="D168" s="16"/>
      <c r="G168" s="77"/>
    </row>
    <row r="169" spans="2:12" x14ac:dyDescent="0.25">
      <c r="B169" s="17" t="s">
        <v>15</v>
      </c>
      <c r="C169" s="18" t="s">
        <v>16</v>
      </c>
      <c r="D169" s="19">
        <f>D100</f>
        <v>43584</v>
      </c>
      <c r="E169" s="20">
        <v>1</v>
      </c>
    </row>
    <row r="170" spans="2:12" ht="15.75" customHeight="1" thickBot="1" x14ac:dyDescent="0.3">
      <c r="B170" s="21"/>
      <c r="C170" s="28" t="s">
        <v>36</v>
      </c>
      <c r="D170" s="29">
        <v>10753</v>
      </c>
      <c r="E170" s="24">
        <f>D170/D169</f>
        <v>0.24671897944199705</v>
      </c>
      <c r="I170" s="94"/>
      <c r="J170" s="22"/>
      <c r="K170" s="21"/>
      <c r="L170" s="73"/>
    </row>
    <row r="171" spans="2:12" x14ac:dyDescent="0.25">
      <c r="B171" s="25" t="s">
        <v>15</v>
      </c>
      <c r="C171" s="25" t="s">
        <v>35</v>
      </c>
      <c r="D171" s="26">
        <v>17626</v>
      </c>
      <c r="E171" s="27">
        <f>D171/D169</f>
        <v>0.40441446402349485</v>
      </c>
      <c r="I171" s="94"/>
      <c r="J171" s="25"/>
      <c r="K171" s="25"/>
      <c r="L171" s="74"/>
    </row>
    <row r="172" spans="2:12" x14ac:dyDescent="0.25">
      <c r="B172" s="21"/>
      <c r="C172" s="28" t="s">
        <v>37</v>
      </c>
      <c r="D172" s="29">
        <v>6869</v>
      </c>
      <c r="E172" s="24">
        <f>D172/D169</f>
        <v>0.15760370778267255</v>
      </c>
      <c r="I172" s="94"/>
      <c r="J172" s="22"/>
      <c r="K172" s="21"/>
      <c r="L172" s="75"/>
    </row>
    <row r="173" spans="2:12" ht="15.75" thickBot="1" x14ac:dyDescent="0.3">
      <c r="B173" s="25" t="s">
        <v>15</v>
      </c>
      <c r="C173" s="25" t="s">
        <v>65</v>
      </c>
      <c r="D173" s="26">
        <v>5330</v>
      </c>
      <c r="E173" s="27">
        <f>D173/D169</f>
        <v>0.12229258443465492</v>
      </c>
      <c r="I173" s="59"/>
      <c r="J173" s="25"/>
      <c r="K173" s="25"/>
      <c r="L173" s="76"/>
    </row>
    <row r="174" spans="2:12" x14ac:dyDescent="0.25">
      <c r="B174" s="21"/>
      <c r="C174" s="28" t="s">
        <v>38</v>
      </c>
      <c r="D174" s="29">
        <v>2603</v>
      </c>
      <c r="E174" s="24">
        <f>D174/D169</f>
        <v>5.9723751835535979E-2</v>
      </c>
      <c r="I174" s="59"/>
    </row>
    <row r="175" spans="2:12" x14ac:dyDescent="0.25">
      <c r="B175" s="25" t="s">
        <v>15</v>
      </c>
      <c r="C175" s="25" t="s">
        <v>39</v>
      </c>
      <c r="D175" s="26">
        <v>156</v>
      </c>
      <c r="E175" s="27">
        <f>D175/D169</f>
        <v>3.5792951541850221E-3</v>
      </c>
      <c r="I175" s="59"/>
    </row>
    <row r="176" spans="2:12" x14ac:dyDescent="0.25">
      <c r="B176" s="21"/>
      <c r="C176" s="28" t="s">
        <v>40</v>
      </c>
      <c r="D176" s="29">
        <v>247</v>
      </c>
      <c r="E176" s="24">
        <f>D176/D169</f>
        <v>5.667217327459618E-3</v>
      </c>
      <c r="I176" s="59"/>
    </row>
    <row r="177" spans="9:9" x14ac:dyDescent="0.25">
      <c r="I177" s="72"/>
    </row>
    <row r="178" spans="9:9" x14ac:dyDescent="0.25">
      <c r="I178" s="77"/>
    </row>
    <row r="184" spans="9:9" x14ac:dyDescent="0.25">
      <c r="I184" s="63"/>
    </row>
    <row r="195" spans="2:9" ht="14.45" customHeight="1" x14ac:dyDescent="0.25">
      <c r="B195" s="91" t="s">
        <v>97</v>
      </c>
      <c r="C195" s="91"/>
      <c r="D195" s="91"/>
      <c r="E195" s="91"/>
      <c r="F195" s="91"/>
      <c r="G195" s="77"/>
    </row>
    <row r="196" spans="2:9" ht="15" customHeight="1" x14ac:dyDescent="0.25">
      <c r="B196" s="91"/>
      <c r="C196" s="91"/>
      <c r="D196" s="91"/>
      <c r="E196" s="91"/>
      <c r="F196" s="91"/>
    </row>
    <row r="197" spans="2:9" x14ac:dyDescent="0.25">
      <c r="B197" s="91"/>
      <c r="C197" s="91"/>
      <c r="D197" s="91"/>
      <c r="E197" s="91"/>
      <c r="F197" s="91"/>
    </row>
    <row r="198" spans="2:9" x14ac:dyDescent="0.25">
      <c r="B198" s="91"/>
      <c r="C198" s="91"/>
      <c r="D198" s="91"/>
      <c r="E198" s="91"/>
      <c r="F198" s="91"/>
    </row>
    <row r="199" spans="2:9" x14ac:dyDescent="0.25">
      <c r="B199" s="91"/>
      <c r="C199" s="91"/>
      <c r="D199" s="91"/>
      <c r="E199" s="91"/>
      <c r="F199" s="91"/>
    </row>
    <row r="200" spans="2:9" x14ac:dyDescent="0.25">
      <c r="B200" s="91"/>
      <c r="C200" s="91"/>
      <c r="D200" s="91"/>
      <c r="E200" s="91"/>
      <c r="F200" s="91"/>
    </row>
    <row r="201" spans="2:9" x14ac:dyDescent="0.25">
      <c r="B201" s="91"/>
      <c r="C201" s="91"/>
      <c r="D201" s="91"/>
      <c r="E201" s="91"/>
      <c r="F201" s="91"/>
    </row>
    <row r="202" spans="2:9" x14ac:dyDescent="0.25">
      <c r="B202" s="91"/>
      <c r="C202" s="91"/>
      <c r="D202" s="91"/>
      <c r="E202" s="91"/>
      <c r="F202" s="91"/>
    </row>
    <row r="203" spans="2:9" x14ac:dyDescent="0.25">
      <c r="B203" s="91"/>
      <c r="C203" s="91"/>
      <c r="D203" s="91"/>
      <c r="E203" s="91"/>
      <c r="F203" s="91"/>
    </row>
    <row r="204" spans="2:9" x14ac:dyDescent="0.25">
      <c r="B204" s="91"/>
      <c r="C204" s="91"/>
      <c r="D204" s="91"/>
      <c r="E204" s="91"/>
      <c r="F204" s="91"/>
    </row>
    <row r="206" spans="2:9" x14ac:dyDescent="0.25">
      <c r="B206" t="s">
        <v>76</v>
      </c>
      <c r="D206" s="16"/>
    </row>
    <row r="207" spans="2:9" x14ac:dyDescent="0.25">
      <c r="B207" s="17" t="s">
        <v>15</v>
      </c>
      <c r="C207" s="18" t="s">
        <v>16</v>
      </c>
      <c r="D207" s="19">
        <f>SUM(D208:D213)</f>
        <v>38254</v>
      </c>
      <c r="E207" s="20">
        <v>1</v>
      </c>
      <c r="G207" s="59"/>
      <c r="H207" s="59"/>
      <c r="I207" s="59"/>
    </row>
    <row r="208" spans="2:9" x14ac:dyDescent="0.25">
      <c r="B208" s="21"/>
      <c r="C208" s="28" t="s">
        <v>36</v>
      </c>
      <c r="D208" s="29">
        <v>10753</v>
      </c>
      <c r="E208" s="24">
        <f>D208/D207</f>
        <v>0.28109478747320543</v>
      </c>
      <c r="G208" s="59"/>
      <c r="H208" s="59"/>
      <c r="I208" s="73"/>
    </row>
    <row r="209" spans="2:9" x14ac:dyDescent="0.25">
      <c r="B209" s="25" t="s">
        <v>15</v>
      </c>
      <c r="C209" s="25" t="s">
        <v>35</v>
      </c>
      <c r="D209" s="26">
        <v>17626</v>
      </c>
      <c r="E209" s="27">
        <f>D209/D207</f>
        <v>0.46076227322632929</v>
      </c>
      <c r="G209" s="59"/>
      <c r="H209" s="59"/>
      <c r="I209" s="73"/>
    </row>
    <row r="210" spans="2:9" x14ac:dyDescent="0.25">
      <c r="B210" s="21"/>
      <c r="C210" s="28" t="s">
        <v>37</v>
      </c>
      <c r="D210" s="29">
        <v>6869</v>
      </c>
      <c r="E210" s="24">
        <f>D210/D207</f>
        <v>0.17956292152454645</v>
      </c>
      <c r="G210" s="59"/>
      <c r="H210" s="59"/>
      <c r="I210" s="73"/>
    </row>
    <row r="211" spans="2:9" x14ac:dyDescent="0.25">
      <c r="B211" s="25"/>
      <c r="C211" s="25" t="s">
        <v>38</v>
      </c>
      <c r="D211" s="26">
        <v>2603</v>
      </c>
      <c r="E211" s="27">
        <f>D211/D207</f>
        <v>6.8045171746745445E-2</v>
      </c>
      <c r="G211" s="59"/>
      <c r="H211" s="59"/>
      <c r="I211" s="73"/>
    </row>
    <row r="212" spans="2:9" x14ac:dyDescent="0.25">
      <c r="B212" s="21" t="s">
        <v>15</v>
      </c>
      <c r="C212" s="28" t="s">
        <v>39</v>
      </c>
      <c r="D212" s="29">
        <v>156</v>
      </c>
      <c r="E212" s="24">
        <f>D212/D207</f>
        <v>4.0780049145187434E-3</v>
      </c>
      <c r="G212" s="59"/>
      <c r="H212" s="59"/>
      <c r="I212" s="73"/>
    </row>
    <row r="213" spans="2:9" x14ac:dyDescent="0.25">
      <c r="B213" s="25"/>
      <c r="C213" s="25" t="s">
        <v>40</v>
      </c>
      <c r="D213" s="26">
        <v>247</v>
      </c>
      <c r="E213" s="27">
        <f>D213/D207</f>
        <v>6.4568411146546769E-3</v>
      </c>
      <c r="G213" s="59"/>
      <c r="H213" s="59"/>
      <c r="I213" s="73"/>
    </row>
    <row r="214" spans="2:9" x14ac:dyDescent="0.25">
      <c r="G214" s="59"/>
      <c r="H214" s="59"/>
      <c r="I214" s="59"/>
    </row>
    <row r="215" spans="2:9" x14ac:dyDescent="0.25">
      <c r="G215" s="59"/>
      <c r="H215" s="59"/>
      <c r="I215" s="59"/>
    </row>
  </sheetData>
  <sortState xmlns:xlrd2="http://schemas.microsoft.com/office/spreadsheetml/2017/richdata2" ref="C57:D73">
    <sortCondition descending="1" ref="D57:D73"/>
  </sortState>
  <mergeCells count="5">
    <mergeCell ref="C1:E2"/>
    <mergeCell ref="B195:F204"/>
    <mergeCell ref="M26:R26"/>
    <mergeCell ref="P40:Q40"/>
    <mergeCell ref="I170:I172"/>
  </mergeCells>
  <pageMargins left="0.511811024" right="0.511811024" top="0.78740157499999996" bottom="0.78740157499999996" header="0.31496062000000002" footer="0.31496062000000002"/>
  <pageSetup paperSize="9"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14A24-945C-46DA-98E9-6A35E4044D6F}">
  <dimension ref="C4:O73"/>
  <sheetViews>
    <sheetView tabSelected="1" workbookViewId="0">
      <selection activeCell="K16" sqref="K16"/>
    </sheetView>
  </sheetViews>
  <sheetFormatPr defaultRowHeight="15" x14ac:dyDescent="0.25"/>
  <cols>
    <col min="3" max="3" width="80.85546875" customWidth="1"/>
    <col min="4" max="4" width="9.140625" customWidth="1"/>
    <col min="7" max="7" width="22.28515625" customWidth="1"/>
  </cols>
  <sheetData>
    <row r="4" spans="3:9" ht="23.25" x14ac:dyDescent="0.25">
      <c r="C4" s="90" t="s">
        <v>47</v>
      </c>
      <c r="D4" s="31"/>
    </row>
    <row r="5" spans="3:9" ht="23.25" x14ac:dyDescent="0.25">
      <c r="C5" s="90"/>
      <c r="D5" s="31"/>
    </row>
    <row r="6" spans="3:9" ht="15.75" thickBot="1" x14ac:dyDescent="0.3"/>
    <row r="7" spans="3:9" ht="15.75" thickBot="1" x14ac:dyDescent="0.3">
      <c r="C7" s="1" t="s">
        <v>98</v>
      </c>
      <c r="D7" s="1" t="s">
        <v>54</v>
      </c>
      <c r="E7" s="2" t="s">
        <v>0</v>
      </c>
      <c r="G7" s="44"/>
      <c r="I7" s="43"/>
    </row>
    <row r="8" spans="3:9" ht="17.45" customHeight="1" thickBot="1" x14ac:dyDescent="0.3">
      <c r="C8" s="3" t="s">
        <v>56</v>
      </c>
      <c r="D8" s="33">
        <v>2347</v>
      </c>
      <c r="E8" s="4">
        <f>D8/32092</f>
        <v>7.3133491212763302E-2</v>
      </c>
      <c r="G8" s="44"/>
      <c r="I8" s="43"/>
    </row>
    <row r="9" spans="3:9" ht="17.45" customHeight="1" thickBot="1" x14ac:dyDescent="0.3">
      <c r="C9" s="5" t="s">
        <v>58</v>
      </c>
      <c r="D9" s="34">
        <v>1327</v>
      </c>
      <c r="E9" s="4">
        <f t="shared" ref="E9:E17" si="0">D9/32092</f>
        <v>4.1349869126261998E-2</v>
      </c>
      <c r="G9" s="44"/>
      <c r="I9" s="43"/>
    </row>
    <row r="10" spans="3:9" ht="17.45" customHeight="1" thickBot="1" x14ac:dyDescent="0.3">
      <c r="C10" s="6" t="s">
        <v>57</v>
      </c>
      <c r="D10" s="35">
        <v>1260</v>
      </c>
      <c r="E10" s="4">
        <f t="shared" si="0"/>
        <v>3.9262121400972204E-2</v>
      </c>
      <c r="G10" s="44"/>
      <c r="I10" s="43"/>
    </row>
    <row r="11" spans="3:9" ht="17.45" customHeight="1" thickBot="1" x14ac:dyDescent="0.3">
      <c r="C11" s="3" t="s">
        <v>79</v>
      </c>
      <c r="D11" s="33">
        <v>1005</v>
      </c>
      <c r="E11" s="4">
        <f t="shared" si="0"/>
        <v>3.1316215879346875E-2</v>
      </c>
      <c r="G11" s="44"/>
      <c r="I11" s="43"/>
    </row>
    <row r="12" spans="3:9" ht="17.45" customHeight="1" thickBot="1" x14ac:dyDescent="0.3">
      <c r="C12" s="7" t="s">
        <v>80</v>
      </c>
      <c r="D12" s="36">
        <v>904</v>
      </c>
      <c r="E12" s="4">
        <f t="shared" si="0"/>
        <v>2.8169014084507043E-2</v>
      </c>
      <c r="G12" s="44"/>
      <c r="I12" s="43"/>
    </row>
    <row r="13" spans="3:9" ht="17.45" customHeight="1" thickBot="1" x14ac:dyDescent="0.3">
      <c r="C13" s="3" t="s">
        <v>13</v>
      </c>
      <c r="D13" s="33">
        <v>880</v>
      </c>
      <c r="E13" s="4">
        <f t="shared" si="0"/>
        <v>2.7421164153059951E-2</v>
      </c>
      <c r="G13" s="44"/>
      <c r="I13" s="43"/>
    </row>
    <row r="14" spans="3:9" ht="17.45" customHeight="1" thickBot="1" x14ac:dyDescent="0.3">
      <c r="C14" s="8" t="s">
        <v>2</v>
      </c>
      <c r="D14" s="37">
        <v>865</v>
      </c>
      <c r="E14" s="4">
        <f t="shared" si="0"/>
        <v>2.6953757945905522E-2</v>
      </c>
      <c r="G14" s="44"/>
      <c r="I14" s="43"/>
    </row>
    <row r="15" spans="3:9" ht="17.45" customHeight="1" thickBot="1" x14ac:dyDescent="0.3">
      <c r="C15" s="8" t="s">
        <v>10</v>
      </c>
      <c r="D15" s="37">
        <v>713</v>
      </c>
      <c r="E15" s="4">
        <f t="shared" si="0"/>
        <v>2.2217375046740619E-2</v>
      </c>
      <c r="G15" s="44"/>
      <c r="I15" s="43"/>
    </row>
    <row r="16" spans="3:9" ht="17.45" customHeight="1" thickBot="1" x14ac:dyDescent="0.3">
      <c r="C16" s="7" t="s">
        <v>11</v>
      </c>
      <c r="D16" s="36">
        <v>698</v>
      </c>
      <c r="E16" s="4">
        <f t="shared" si="0"/>
        <v>2.174996883958619E-2</v>
      </c>
      <c r="I16" s="43"/>
    </row>
    <row r="17" spans="3:15" ht="17.45" customHeight="1" thickBot="1" x14ac:dyDescent="0.3">
      <c r="C17" s="3" t="s">
        <v>6</v>
      </c>
      <c r="D17" s="33">
        <v>676</v>
      </c>
      <c r="E17" s="4">
        <f t="shared" si="0"/>
        <v>2.106443973575969E-2</v>
      </c>
      <c r="I17" s="43"/>
    </row>
    <row r="18" spans="3:15" ht="17.45" customHeight="1" thickBot="1" x14ac:dyDescent="0.3">
      <c r="C18" s="3" t="s">
        <v>4</v>
      </c>
      <c r="D18" s="33">
        <f>32092-SUM(D8:D17)</f>
        <v>21417</v>
      </c>
      <c r="E18" s="4">
        <f>D18/32092</f>
        <v>0.66736258257509662</v>
      </c>
      <c r="I18" s="43"/>
    </row>
    <row r="19" spans="3:15" ht="17.45" customHeight="1" x14ac:dyDescent="0.25">
      <c r="I19" s="43"/>
    </row>
    <row r="20" spans="3:15" ht="15.75" thickBot="1" x14ac:dyDescent="0.3">
      <c r="I20" s="43"/>
    </row>
    <row r="21" spans="3:15" ht="15.75" thickBot="1" x14ac:dyDescent="0.3">
      <c r="C21" s="1" t="s">
        <v>99</v>
      </c>
      <c r="D21" s="1" t="s">
        <v>54</v>
      </c>
      <c r="E21" s="2" t="s">
        <v>0</v>
      </c>
      <c r="G21" s="44"/>
      <c r="H21" s="45"/>
      <c r="I21" s="43"/>
    </row>
    <row r="22" spans="3:15" ht="15.75" thickBot="1" x14ac:dyDescent="0.3">
      <c r="C22" s="3" t="s">
        <v>12</v>
      </c>
      <c r="D22" s="33">
        <v>4961</v>
      </c>
      <c r="E22" s="4">
        <f>D22/7032</f>
        <v>0.70548919226393625</v>
      </c>
      <c r="G22" s="44"/>
      <c r="H22" s="45"/>
    </row>
    <row r="23" spans="3:15" ht="15.75" thickBot="1" x14ac:dyDescent="0.3">
      <c r="C23" s="5" t="s">
        <v>8</v>
      </c>
      <c r="D23" s="34">
        <v>1426</v>
      </c>
      <c r="E23" s="4">
        <f t="shared" ref="E23:E32" si="1">D23/7032</f>
        <v>0.20278725824800911</v>
      </c>
      <c r="G23" s="44"/>
      <c r="H23" s="45"/>
    </row>
    <row r="24" spans="3:15" ht="15.75" thickBot="1" x14ac:dyDescent="0.3">
      <c r="C24" s="6" t="s">
        <v>81</v>
      </c>
      <c r="D24" s="35">
        <v>156</v>
      </c>
      <c r="E24" s="4">
        <f t="shared" si="1"/>
        <v>2.2184300341296929E-2</v>
      </c>
      <c r="G24" s="44"/>
      <c r="H24" s="45"/>
      <c r="N24" s="43"/>
    </row>
    <row r="25" spans="3:15" ht="15.75" thickBot="1" x14ac:dyDescent="0.3">
      <c r="C25" s="3" t="s">
        <v>50</v>
      </c>
      <c r="D25" s="33">
        <v>148</v>
      </c>
      <c r="E25" s="4">
        <f t="shared" si="1"/>
        <v>2.104664391353811E-2</v>
      </c>
      <c r="G25" s="44"/>
      <c r="H25" s="45"/>
      <c r="O25" s="43"/>
    </row>
    <row r="26" spans="3:15" ht="15.75" thickBot="1" x14ac:dyDescent="0.3">
      <c r="C26" s="7" t="s">
        <v>82</v>
      </c>
      <c r="D26" s="36">
        <v>100</v>
      </c>
      <c r="E26" s="4">
        <f t="shared" si="1"/>
        <v>1.422070534698521E-2</v>
      </c>
      <c r="G26" s="44"/>
      <c r="H26" s="45"/>
    </row>
    <row r="27" spans="3:15" ht="15.75" thickBot="1" x14ac:dyDescent="0.3">
      <c r="C27" s="3" t="s">
        <v>9</v>
      </c>
      <c r="D27" s="33">
        <v>70</v>
      </c>
      <c r="E27" s="4">
        <f t="shared" si="1"/>
        <v>9.9544937428896474E-3</v>
      </c>
      <c r="G27" s="44"/>
      <c r="H27" s="45"/>
    </row>
    <row r="28" spans="3:15" ht="15.75" thickBot="1" x14ac:dyDescent="0.3">
      <c r="C28" s="7" t="s">
        <v>83</v>
      </c>
      <c r="D28" s="36">
        <v>17</v>
      </c>
      <c r="E28" s="4">
        <f t="shared" si="1"/>
        <v>2.4175199089874859E-3</v>
      </c>
      <c r="G28" s="44"/>
      <c r="H28" s="45"/>
    </row>
    <row r="29" spans="3:15" ht="15.75" thickBot="1" x14ac:dyDescent="0.3">
      <c r="C29" s="3" t="s">
        <v>84</v>
      </c>
      <c r="D29" s="33">
        <v>15</v>
      </c>
      <c r="E29" s="4">
        <f t="shared" si="1"/>
        <v>2.1331058020477816E-3</v>
      </c>
      <c r="G29" s="44"/>
      <c r="H29" s="45"/>
    </row>
    <row r="30" spans="3:15" ht="15.75" thickBot="1" x14ac:dyDescent="0.3">
      <c r="C30" s="3" t="s">
        <v>51</v>
      </c>
      <c r="D30" s="33">
        <v>13</v>
      </c>
      <c r="E30" s="4">
        <f t="shared" si="1"/>
        <v>1.8486916951080774E-3</v>
      </c>
      <c r="G30" s="44"/>
      <c r="H30" s="45"/>
    </row>
    <row r="31" spans="3:15" ht="15.75" thickBot="1" x14ac:dyDescent="0.3">
      <c r="C31" s="3" t="s">
        <v>55</v>
      </c>
      <c r="D31" s="33">
        <v>11</v>
      </c>
      <c r="E31" s="4">
        <f t="shared" si="1"/>
        <v>1.5642775881683731E-3</v>
      </c>
      <c r="G31" s="44"/>
      <c r="H31" s="45"/>
    </row>
    <row r="32" spans="3:15" ht="15.75" thickBot="1" x14ac:dyDescent="0.3">
      <c r="C32" s="3" t="s">
        <v>4</v>
      </c>
      <c r="D32" s="33">
        <f>7032-SUM(D22:D31)</f>
        <v>115</v>
      </c>
      <c r="E32" s="4">
        <f t="shared" si="1"/>
        <v>1.6353811149032994E-2</v>
      </c>
    </row>
    <row r="33" spans="3:15" ht="15.75" thickBot="1" x14ac:dyDescent="0.3"/>
    <row r="34" spans="3:15" ht="17.649999999999999" customHeight="1" thickBot="1" x14ac:dyDescent="0.3">
      <c r="C34" s="9" t="s">
        <v>85</v>
      </c>
      <c r="D34" s="1" t="s">
        <v>54</v>
      </c>
      <c r="E34" s="2" t="s">
        <v>0</v>
      </c>
    </row>
    <row r="35" spans="3:15" ht="17.649999999999999" customHeight="1" thickBot="1" x14ac:dyDescent="0.3">
      <c r="C35" s="10" t="s">
        <v>58</v>
      </c>
      <c r="D35" s="38">
        <v>401</v>
      </c>
      <c r="E35" s="15">
        <f>D35/2341</f>
        <v>0.17129431866723621</v>
      </c>
    </row>
    <row r="36" spans="3:15" ht="17.649999999999999" customHeight="1" thickBot="1" x14ac:dyDescent="0.3">
      <c r="C36" s="14" t="s">
        <v>2</v>
      </c>
      <c r="D36" s="39">
        <v>141</v>
      </c>
      <c r="E36" s="15">
        <f t="shared" ref="E36:E45" si="2">D36/2341</f>
        <v>6.0230670653566853E-2</v>
      </c>
    </row>
    <row r="37" spans="3:15" ht="17.649999999999999" customHeight="1" thickBot="1" x14ac:dyDescent="0.3">
      <c r="C37" s="13" t="s">
        <v>86</v>
      </c>
      <c r="D37" s="40">
        <v>102</v>
      </c>
      <c r="E37" s="15">
        <f t="shared" si="2"/>
        <v>4.3571123451516446E-2</v>
      </c>
    </row>
    <row r="38" spans="3:15" ht="17.649999999999999" customHeight="1" thickBot="1" x14ac:dyDescent="0.3">
      <c r="C38" s="10" t="s">
        <v>87</v>
      </c>
      <c r="D38" s="38">
        <v>70</v>
      </c>
      <c r="E38" s="15">
        <f t="shared" si="2"/>
        <v>2.9901751388295601E-2</v>
      </c>
    </row>
    <row r="39" spans="3:15" ht="17.649999999999999" customHeight="1" thickBot="1" x14ac:dyDescent="0.3">
      <c r="C39" s="13" t="s">
        <v>57</v>
      </c>
      <c r="D39" s="40">
        <v>58</v>
      </c>
      <c r="E39" s="15">
        <f t="shared" si="2"/>
        <v>2.4775736864587783E-2</v>
      </c>
    </row>
    <row r="40" spans="3:15" ht="17.649999999999999" customHeight="1" thickBot="1" x14ac:dyDescent="0.3">
      <c r="C40" s="10" t="s">
        <v>56</v>
      </c>
      <c r="D40" s="38">
        <v>44</v>
      </c>
      <c r="E40" s="15">
        <f t="shared" si="2"/>
        <v>1.8795386586928663E-2</v>
      </c>
    </row>
    <row r="41" spans="3:15" ht="17.649999999999999" customHeight="1" thickBot="1" x14ac:dyDescent="0.3">
      <c r="C41" s="14" t="s">
        <v>88</v>
      </c>
      <c r="D41" s="39">
        <v>42</v>
      </c>
      <c r="E41" s="15">
        <f t="shared" si="2"/>
        <v>1.7941050832977361E-2</v>
      </c>
      <c r="G41" s="61"/>
      <c r="H41" s="61"/>
      <c r="K41" s="22"/>
      <c r="L41" s="21"/>
      <c r="M41" s="23"/>
      <c r="N41" s="21"/>
      <c r="O41" s="24"/>
    </row>
    <row r="42" spans="3:15" ht="17.649999999999999" customHeight="1" thickBot="1" x14ac:dyDescent="0.3">
      <c r="C42" s="11" t="s">
        <v>14</v>
      </c>
      <c r="D42" s="41">
        <v>39</v>
      </c>
      <c r="E42" s="15">
        <f t="shared" si="2"/>
        <v>1.6659547202050404E-2</v>
      </c>
      <c r="G42" s="44"/>
      <c r="K42" s="25"/>
      <c r="L42" s="25"/>
      <c r="M42" s="26"/>
      <c r="N42" s="25"/>
      <c r="O42" s="27"/>
    </row>
    <row r="43" spans="3:15" ht="17.649999999999999" customHeight="1" thickBot="1" x14ac:dyDescent="0.3">
      <c r="C43" s="12" t="s">
        <v>79</v>
      </c>
      <c r="D43" s="42">
        <v>28</v>
      </c>
      <c r="E43" s="15">
        <f t="shared" si="2"/>
        <v>1.1960700555318241E-2</v>
      </c>
      <c r="G43" s="44"/>
      <c r="K43" s="22"/>
      <c r="L43" s="21"/>
      <c r="M43" s="23"/>
      <c r="N43" s="21"/>
      <c r="O43" s="24"/>
    </row>
    <row r="44" spans="3:15" ht="17.649999999999999" customHeight="1" thickBot="1" x14ac:dyDescent="0.3">
      <c r="C44" s="10" t="s">
        <v>89</v>
      </c>
      <c r="D44" s="38">
        <v>27</v>
      </c>
      <c r="E44" s="15">
        <f t="shared" si="2"/>
        <v>1.1533532678342588E-2</v>
      </c>
      <c r="G44" s="44"/>
      <c r="K44" s="25"/>
      <c r="L44" s="25"/>
      <c r="M44" s="26"/>
      <c r="N44" s="25"/>
      <c r="O44" s="27"/>
    </row>
    <row r="45" spans="3:15" ht="17.649999999999999" customHeight="1" thickBot="1" x14ac:dyDescent="0.3">
      <c r="C45" s="10" t="s">
        <v>4</v>
      </c>
      <c r="D45" s="38">
        <f>2341-SUM(D35:D44)</f>
        <v>1389</v>
      </c>
      <c r="E45" s="15">
        <f t="shared" si="2"/>
        <v>0.59333618111917985</v>
      </c>
      <c r="G45" s="44"/>
      <c r="K45" s="22"/>
      <c r="L45" s="21"/>
      <c r="M45" s="23"/>
      <c r="N45" s="21"/>
      <c r="O45" s="24"/>
    </row>
    <row r="46" spans="3:15" x14ac:dyDescent="0.25">
      <c r="G46" s="44"/>
    </row>
    <row r="47" spans="3:15" ht="15.75" thickBot="1" x14ac:dyDescent="0.3">
      <c r="G47" s="44"/>
    </row>
    <row r="48" spans="3:15" ht="15.75" thickBot="1" x14ac:dyDescent="0.3">
      <c r="C48" s="1" t="s">
        <v>90</v>
      </c>
      <c r="D48" s="1" t="s">
        <v>54</v>
      </c>
      <c r="E48" s="2" t="s">
        <v>0</v>
      </c>
    </row>
    <row r="49" spans="3:9" ht="15.75" thickBot="1" x14ac:dyDescent="0.3">
      <c r="C49" s="3" t="s">
        <v>6</v>
      </c>
      <c r="D49" s="3">
        <v>702</v>
      </c>
      <c r="E49" s="4">
        <f>D49/1228</f>
        <v>0.57166123778501632</v>
      </c>
      <c r="I49" s="63"/>
    </row>
    <row r="50" spans="3:9" ht="15.75" thickBot="1" x14ac:dyDescent="0.3">
      <c r="C50" s="5" t="s">
        <v>5</v>
      </c>
      <c r="D50" s="5">
        <v>99</v>
      </c>
      <c r="E50" s="4">
        <f t="shared" ref="E50:E59" si="3">D50/1228</f>
        <v>8.0618892508143317E-2</v>
      </c>
    </row>
    <row r="51" spans="3:9" ht="15.75" thickBot="1" x14ac:dyDescent="0.3">
      <c r="C51" s="6" t="s">
        <v>79</v>
      </c>
      <c r="D51" s="6">
        <v>45</v>
      </c>
      <c r="E51" s="4">
        <f t="shared" si="3"/>
        <v>3.6644951140065149E-2</v>
      </c>
    </row>
    <row r="52" spans="3:9" ht="15.75" thickBot="1" x14ac:dyDescent="0.3">
      <c r="C52" s="3" t="s">
        <v>55</v>
      </c>
      <c r="D52" s="3">
        <v>34</v>
      </c>
      <c r="E52" s="4">
        <f t="shared" si="3"/>
        <v>2.7687296416938109E-2</v>
      </c>
    </row>
    <row r="53" spans="3:9" ht="15.75" thickBot="1" x14ac:dyDescent="0.3">
      <c r="C53" s="7" t="s">
        <v>52</v>
      </c>
      <c r="D53" s="7">
        <v>29</v>
      </c>
      <c r="E53" s="4">
        <f t="shared" si="3"/>
        <v>2.3615635179153095E-2</v>
      </c>
    </row>
    <row r="54" spans="3:9" ht="15.75" thickBot="1" x14ac:dyDescent="0.3">
      <c r="C54" s="3" t="s">
        <v>80</v>
      </c>
      <c r="D54" s="3">
        <v>26</v>
      </c>
      <c r="E54" s="4">
        <f t="shared" si="3"/>
        <v>2.1172638436482084E-2</v>
      </c>
    </row>
    <row r="55" spans="3:9" ht="15.75" thickBot="1" x14ac:dyDescent="0.3">
      <c r="C55" s="8" t="s">
        <v>56</v>
      </c>
      <c r="D55" s="8">
        <v>26</v>
      </c>
      <c r="E55" s="4">
        <f t="shared" si="3"/>
        <v>2.1172638436482084E-2</v>
      </c>
    </row>
    <row r="56" spans="3:9" ht="15.75" thickBot="1" x14ac:dyDescent="0.3">
      <c r="C56" s="8" t="s">
        <v>91</v>
      </c>
      <c r="D56" s="8">
        <v>25</v>
      </c>
      <c r="E56" s="4">
        <f t="shared" si="3"/>
        <v>2.035830618892508E-2</v>
      </c>
    </row>
    <row r="57" spans="3:9" ht="15.75" thickBot="1" x14ac:dyDescent="0.3">
      <c r="C57" s="7" t="s">
        <v>92</v>
      </c>
      <c r="D57" s="7">
        <v>25</v>
      </c>
      <c r="E57" s="4">
        <f t="shared" si="3"/>
        <v>2.035830618892508E-2</v>
      </c>
    </row>
    <row r="58" spans="3:9" ht="15.75" thickBot="1" x14ac:dyDescent="0.3">
      <c r="C58" s="3" t="s">
        <v>7</v>
      </c>
      <c r="D58" s="3">
        <v>20</v>
      </c>
      <c r="E58" s="4">
        <f t="shared" si="3"/>
        <v>1.6286644951140065E-2</v>
      </c>
    </row>
    <row r="59" spans="3:9" ht="15.75" thickBot="1" x14ac:dyDescent="0.3">
      <c r="C59" s="3" t="s">
        <v>4</v>
      </c>
      <c r="D59" s="3">
        <f>1228-SUM(D49:D58)</f>
        <v>197</v>
      </c>
      <c r="E59" s="4">
        <f t="shared" si="3"/>
        <v>0.16042345276872963</v>
      </c>
    </row>
    <row r="61" spans="3:9" ht="15.75" thickBot="1" x14ac:dyDescent="0.3"/>
    <row r="62" spans="3:9" ht="15.75" thickBot="1" x14ac:dyDescent="0.3">
      <c r="C62" s="1" t="s">
        <v>100</v>
      </c>
      <c r="D62" s="1" t="s">
        <v>54</v>
      </c>
      <c r="E62" s="2" t="s">
        <v>0</v>
      </c>
    </row>
    <row r="63" spans="3:9" ht="15.75" thickBot="1" x14ac:dyDescent="0.3">
      <c r="C63" s="3" t="s">
        <v>1</v>
      </c>
      <c r="D63" s="3">
        <v>108</v>
      </c>
      <c r="E63" s="4">
        <f>D63/891</f>
        <v>0.12121212121212122</v>
      </c>
    </row>
    <row r="64" spans="3:9" ht="15.75" thickBot="1" x14ac:dyDescent="0.3">
      <c r="C64" s="5" t="s">
        <v>87</v>
      </c>
      <c r="D64" s="5">
        <v>83</v>
      </c>
      <c r="E64" s="4">
        <f t="shared" ref="E64:E73" si="4">D64/891</f>
        <v>9.3153759820426493E-2</v>
      </c>
    </row>
    <row r="65" spans="3:5" ht="15.75" thickBot="1" x14ac:dyDescent="0.3">
      <c r="C65" s="6" t="s">
        <v>93</v>
      </c>
      <c r="D65" s="6">
        <v>58</v>
      </c>
      <c r="E65" s="4">
        <f t="shared" si="4"/>
        <v>6.5095398428731757E-2</v>
      </c>
    </row>
    <row r="66" spans="3:5" ht="15.75" thickBot="1" x14ac:dyDescent="0.3">
      <c r="C66" s="3" t="s">
        <v>3</v>
      </c>
      <c r="D66" s="3">
        <v>35</v>
      </c>
      <c r="E66" s="4">
        <f t="shared" si="4"/>
        <v>3.9281705948372617E-2</v>
      </c>
    </row>
    <row r="67" spans="3:5" ht="15.75" thickBot="1" x14ac:dyDescent="0.3">
      <c r="C67" s="7" t="s">
        <v>94</v>
      </c>
      <c r="D67" s="7">
        <v>20</v>
      </c>
      <c r="E67" s="4">
        <f t="shared" si="4"/>
        <v>2.2446689113355778E-2</v>
      </c>
    </row>
    <row r="68" spans="3:5" ht="15.75" thickBot="1" x14ac:dyDescent="0.3">
      <c r="C68" s="3" t="s">
        <v>59</v>
      </c>
      <c r="D68" s="3">
        <v>16</v>
      </c>
      <c r="E68" s="4">
        <f t="shared" si="4"/>
        <v>1.7957351290684626E-2</v>
      </c>
    </row>
    <row r="69" spans="3:5" ht="15.75" thickBot="1" x14ac:dyDescent="0.3">
      <c r="C69" s="8" t="s">
        <v>53</v>
      </c>
      <c r="D69" s="8">
        <v>16</v>
      </c>
      <c r="E69" s="4">
        <f t="shared" si="4"/>
        <v>1.7957351290684626E-2</v>
      </c>
    </row>
    <row r="70" spans="3:5" ht="15.75" thickBot="1" x14ac:dyDescent="0.3">
      <c r="C70" s="8" t="s">
        <v>79</v>
      </c>
      <c r="D70" s="8">
        <v>15</v>
      </c>
      <c r="E70" s="4">
        <f t="shared" si="4"/>
        <v>1.6835016835016835E-2</v>
      </c>
    </row>
    <row r="71" spans="3:5" ht="15.75" thickBot="1" x14ac:dyDescent="0.3">
      <c r="C71" s="7" t="s">
        <v>95</v>
      </c>
      <c r="D71" s="7">
        <v>12</v>
      </c>
      <c r="E71" s="4">
        <f t="shared" si="4"/>
        <v>1.3468013468013467E-2</v>
      </c>
    </row>
    <row r="72" spans="3:5" ht="15.75" thickBot="1" x14ac:dyDescent="0.3">
      <c r="C72" s="3" t="s">
        <v>96</v>
      </c>
      <c r="D72" s="3">
        <v>11</v>
      </c>
      <c r="E72" s="4">
        <f t="shared" si="4"/>
        <v>1.2345679012345678E-2</v>
      </c>
    </row>
    <row r="73" spans="3:5" ht="15.75" thickBot="1" x14ac:dyDescent="0.3">
      <c r="C73" s="3" t="s">
        <v>4</v>
      </c>
      <c r="D73" s="3">
        <f>891-SUM(D63:D72)</f>
        <v>517</v>
      </c>
      <c r="E73" s="4">
        <f t="shared" si="4"/>
        <v>0.58024691358024694</v>
      </c>
    </row>
  </sheetData>
  <mergeCells count="1">
    <mergeCell ref="C4:C5"/>
  </mergeCells>
  <pageMargins left="0.511811024" right="0.511811024" top="0.78740157499999996" bottom="0.78740157499999996" header="0.31496062000000002" footer="0.31496062000000002"/>
  <pageSetup paperSize="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DADOS GERAIS</vt:lpstr>
      <vt:lpstr>TABELAS DE TIPOLOGIA</vt:lpstr>
    </vt:vector>
  </TitlesOfParts>
  <Company>EMPRESA INFORMATICA INFORMACAO MUN 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IRIS JOSE CAMPOS PR040271</dc:creator>
  <cp:lastModifiedBy>ALINE MENDES CERQUEIRA PR081321</cp:lastModifiedBy>
  <dcterms:created xsi:type="dcterms:W3CDTF">2023-09-11T18:29:26Z</dcterms:created>
  <dcterms:modified xsi:type="dcterms:W3CDTF">2026-01-28T16:18:34Z</dcterms:modified>
</cp:coreProperties>
</file>