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errin.pbh\GECOL\Setor de Licitações\Prepara Editais\2024\PE02-2024 - Manutenção das Subestações - QGBTs\Edital e Anexos\"/>
    </mc:Choice>
  </mc:AlternateContent>
  <bookViews>
    <workbookView minimized="1" xWindow="0" yWindow="0" windowWidth="20490" windowHeight="8445" activeTab="1"/>
  </bookViews>
  <sheets>
    <sheet name="Anx II A - Preços Estimados" sheetId="3" r:id="rId1"/>
    <sheet name="Anx II B - Composição Custo" sheetId="8" r:id="rId2"/>
    <sheet name="Anx II C - Compos. BDI Elétrica" sheetId="15" r:id="rId3"/>
  </sheets>
  <externalReferences>
    <externalReference r:id="rId4"/>
    <externalReference r:id="rId5"/>
  </externalReferences>
  <definedNames>
    <definedName name="_xlnm._FilterDatabase" localSheetId="0" hidden="1">'Anx II A - Preços Estimados'!$E$5:$G$73</definedName>
    <definedName name="_xlnm._FilterDatabase" localSheetId="1" hidden="1">'Anx II B - Composição Custo'!$A$6:$K$207</definedName>
    <definedName name="Anx_VIB___Planilha_2__C9" localSheetId="2">'[1]Mão de Obra - Planilha 2'!$C$10</definedName>
    <definedName name="Anx_VIB___Planilha_2__C9">'[2]Mão de Obra - Planilha 2'!$C$10</definedName>
    <definedName name="_xlnm.Print_Area" localSheetId="0">'Anx II A - Preços Estimados'!$A$1:$H$75</definedName>
    <definedName name="Excel_BuiltIn_Print_Area_2">NA()</definedName>
    <definedName name="Excel_BuiltIn_Print_Area_3">NA()</definedName>
    <definedName name="Excel_BuiltIn_Print_Titles_54" localSheetId="2">(#REF!,#REF!)</definedName>
    <definedName name="Excel_BuiltIn_Print_Titles_54">(#REF!,#REF!)</definedName>
  </definedNames>
  <calcPr calcId="152511"/>
  <customWorkbookViews>
    <customWorkbookView name="Bruno Maduro - Modo de exibição pessoal" guid="{CE6892D6-2872-4E02-AD18-C37E9CB16982}" mergeInterval="0" personalView="1" maximized="1" xWindow="1" yWindow="1" windowWidth="1276" windowHeight="803" activeSheetId="1"/>
  </customWorkbookViews>
</workbook>
</file>

<file path=xl/calcChain.xml><?xml version="1.0" encoding="utf-8"?>
<calcChain xmlns="http://schemas.openxmlformats.org/spreadsheetml/2006/main">
  <c r="D12" i="3" l="1"/>
  <c r="J160" i="8" l="1"/>
  <c r="J161" i="8"/>
  <c r="J162" i="8"/>
  <c r="J163" i="8"/>
  <c r="J164" i="8"/>
  <c r="J165" i="8"/>
  <c r="J166" i="8"/>
  <c r="J167" i="8"/>
  <c r="J168" i="8"/>
  <c r="J169" i="8"/>
  <c r="J170" i="8"/>
  <c r="J171" i="8"/>
  <c r="J172" i="8"/>
  <c r="J173" i="8"/>
  <c r="B206" i="8" l="1"/>
  <c r="B207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I145" i="8" l="1"/>
  <c r="D9" i="3" l="1"/>
  <c r="D8" i="3"/>
  <c r="D7" i="3"/>
  <c r="J206" i="8" l="1"/>
  <c r="B188" i="8" l="1"/>
  <c r="B189" i="8"/>
  <c r="B190" i="8"/>
  <c r="B191" i="8"/>
  <c r="J189" i="8"/>
  <c r="B168" i="8"/>
  <c r="B169" i="8"/>
  <c r="B170" i="8"/>
  <c r="B171" i="8"/>
  <c r="B172" i="8"/>
  <c r="B173" i="8"/>
  <c r="B174" i="8"/>
  <c r="B175" i="8"/>
  <c r="J148" i="8"/>
  <c r="I110" i="8"/>
  <c r="J124" i="8" l="1"/>
  <c r="J87" i="8"/>
  <c r="J51" i="8"/>
  <c r="J14" i="8"/>
  <c r="B147" i="8"/>
  <c r="B149" i="8"/>
  <c r="B150" i="8"/>
  <c r="B151" i="8"/>
  <c r="B152" i="8"/>
  <c r="B153" i="8"/>
  <c r="J149" i="8"/>
  <c r="J147" i="8"/>
  <c r="J153" i="8"/>
  <c r="J154" i="8"/>
  <c r="J155" i="8"/>
  <c r="J156" i="8"/>
  <c r="J157" i="8"/>
  <c r="J158" i="8"/>
  <c r="J159" i="8"/>
  <c r="J174" i="8"/>
  <c r="J175" i="8"/>
  <c r="J176" i="8"/>
  <c r="J177" i="8"/>
  <c r="J178" i="8"/>
  <c r="J179" i="8"/>
  <c r="J180" i="8"/>
  <c r="J181" i="8"/>
  <c r="J182" i="8"/>
  <c r="J183" i="8"/>
  <c r="J184" i="8"/>
  <c r="J185" i="8"/>
  <c r="J186" i="8"/>
  <c r="J187" i="8"/>
  <c r="J188" i="8"/>
  <c r="J190" i="8"/>
  <c r="J191" i="8"/>
  <c r="J192" i="8"/>
  <c r="J193" i="8"/>
  <c r="J194" i="8"/>
  <c r="J195" i="8"/>
  <c r="J196" i="8"/>
  <c r="J197" i="8"/>
  <c r="J198" i="8"/>
  <c r="J199" i="8"/>
  <c r="J200" i="8"/>
  <c r="J201" i="8"/>
  <c r="J202" i="8"/>
  <c r="J203" i="8"/>
  <c r="J204" i="8"/>
  <c r="J205" i="8"/>
  <c r="J207" i="8"/>
  <c r="J152" i="8"/>
  <c r="J146" i="8" l="1"/>
  <c r="I146" i="8" s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36" i="8"/>
  <c r="B37" i="8"/>
  <c r="B38" i="8"/>
  <c r="B39" i="8"/>
  <c r="B40" i="8"/>
  <c r="B41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I111" i="8"/>
  <c r="B124" i="8" l="1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146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J151" i="8"/>
  <c r="J150" i="8" s="1"/>
  <c r="I150" i="8" s="1"/>
  <c r="J111" i="8"/>
  <c r="J144" i="8"/>
  <c r="J143" i="8"/>
  <c r="J142" i="8"/>
  <c r="J141" i="8"/>
  <c r="J140" i="8"/>
  <c r="J138" i="8"/>
  <c r="J137" i="8"/>
  <c r="J136" i="8"/>
  <c r="J135" i="8"/>
  <c r="J134" i="8"/>
  <c r="J133" i="8"/>
  <c r="J132" i="8"/>
  <c r="I130" i="8"/>
  <c r="J129" i="8"/>
  <c r="J127" i="8"/>
  <c r="J126" i="8"/>
  <c r="J125" i="8"/>
  <c r="J123" i="8"/>
  <c r="B123" i="8"/>
  <c r="J122" i="8"/>
  <c r="B122" i="8"/>
  <c r="J121" i="8"/>
  <c r="B121" i="8"/>
  <c r="I119" i="8"/>
  <c r="B119" i="8"/>
  <c r="J118" i="8"/>
  <c r="B118" i="8"/>
  <c r="B117" i="8"/>
  <c r="J116" i="8"/>
  <c r="B116" i="8"/>
  <c r="J115" i="8"/>
  <c r="B115" i="8"/>
  <c r="J114" i="8"/>
  <c r="B114" i="8"/>
  <c r="J113" i="8"/>
  <c r="B113" i="8"/>
  <c r="J112" i="8"/>
  <c r="B112" i="8"/>
  <c r="J110" i="8"/>
  <c r="B110" i="8"/>
  <c r="J109" i="8"/>
  <c r="B109" i="8"/>
  <c r="B108" i="8"/>
  <c r="B107" i="8"/>
  <c r="I93" i="8"/>
  <c r="I57" i="8"/>
  <c r="I58" i="8" s="1"/>
  <c r="J58" i="8" s="1"/>
  <c r="I83" i="8"/>
  <c r="I46" i="8"/>
  <c r="I47" i="8" s="1"/>
  <c r="J47" i="8" s="1"/>
  <c r="I139" i="8" l="1"/>
  <c r="J139" i="8" s="1"/>
  <c r="J130" i="8"/>
  <c r="I131" i="8"/>
  <c r="J131" i="8" s="1"/>
  <c r="J119" i="8"/>
  <c r="I120" i="8"/>
  <c r="J120" i="8" s="1"/>
  <c r="I108" i="8"/>
  <c r="J108" i="8" s="1"/>
  <c r="I37" i="8"/>
  <c r="I38" i="8" s="1"/>
  <c r="J38" i="8" s="1"/>
  <c r="I128" i="8" l="1"/>
  <c r="J128" i="8" s="1"/>
  <c r="I117" i="8"/>
  <c r="J117" i="8" s="1"/>
  <c r="J107" i="8" l="1"/>
  <c r="I107" i="8" s="1"/>
  <c r="J106" i="8"/>
  <c r="J105" i="8"/>
  <c r="J104" i="8"/>
  <c r="J103" i="8"/>
  <c r="J102" i="8"/>
  <c r="J100" i="8"/>
  <c r="J99" i="8"/>
  <c r="J98" i="8"/>
  <c r="J97" i="8"/>
  <c r="J96" i="8"/>
  <c r="J95" i="8"/>
  <c r="J94" i="8"/>
  <c r="J93" i="8"/>
  <c r="J92" i="8"/>
  <c r="J90" i="8"/>
  <c r="J89" i="8"/>
  <c r="J88" i="8"/>
  <c r="J86" i="8"/>
  <c r="J85" i="8"/>
  <c r="J84" i="8"/>
  <c r="J83" i="8"/>
  <c r="J82" i="8"/>
  <c r="J80" i="8"/>
  <c r="J79" i="8"/>
  <c r="J78" i="8"/>
  <c r="J77" i="8"/>
  <c r="J76" i="8"/>
  <c r="J75" i="8"/>
  <c r="J74" i="8"/>
  <c r="B34" i="8"/>
  <c r="B35" i="8"/>
  <c r="B7" i="8"/>
  <c r="E17" i="3" s="1"/>
  <c r="J33" i="8"/>
  <c r="J32" i="8"/>
  <c r="J31" i="8"/>
  <c r="J30" i="8"/>
  <c r="J29" i="8"/>
  <c r="J27" i="8"/>
  <c r="J26" i="8"/>
  <c r="J25" i="8"/>
  <c r="J24" i="8"/>
  <c r="J23" i="8"/>
  <c r="J22" i="8"/>
  <c r="J21" i="8"/>
  <c r="I20" i="8"/>
  <c r="J20" i="8" s="1"/>
  <c r="J19" i="8"/>
  <c r="J17" i="8"/>
  <c r="J16" i="8"/>
  <c r="J15" i="8"/>
  <c r="J13" i="8"/>
  <c r="J12" i="8"/>
  <c r="J11" i="8"/>
  <c r="I10" i="8"/>
  <c r="J10" i="8" s="1"/>
  <c r="J9" i="8"/>
  <c r="J67" i="8"/>
  <c r="J68" i="8"/>
  <c r="J69" i="8"/>
  <c r="J70" i="8"/>
  <c r="J71" i="8"/>
  <c r="J57" i="8"/>
  <c r="J59" i="8"/>
  <c r="J60" i="8"/>
  <c r="J61" i="8"/>
  <c r="J62" i="8"/>
  <c r="J63" i="8"/>
  <c r="J64" i="8"/>
  <c r="J65" i="8"/>
  <c r="J46" i="8"/>
  <c r="J48" i="8"/>
  <c r="J37" i="8"/>
  <c r="B71" i="3" l="1"/>
  <c r="C72" i="3"/>
  <c r="C71" i="3"/>
  <c r="E72" i="3"/>
  <c r="G72" i="3" s="1"/>
  <c r="E71" i="3"/>
  <c r="G71" i="3" s="1"/>
  <c r="B72" i="3"/>
  <c r="B29" i="3"/>
  <c r="C30" i="3"/>
  <c r="E31" i="3"/>
  <c r="B33" i="3"/>
  <c r="C34" i="3"/>
  <c r="E35" i="3"/>
  <c r="B34" i="3"/>
  <c r="C29" i="3"/>
  <c r="E30" i="3"/>
  <c r="B32" i="3"/>
  <c r="C33" i="3"/>
  <c r="E34" i="3"/>
  <c r="E29" i="3"/>
  <c r="B31" i="3"/>
  <c r="C32" i="3"/>
  <c r="E33" i="3"/>
  <c r="B35" i="3"/>
  <c r="B30" i="3"/>
  <c r="C31" i="3"/>
  <c r="E32" i="3"/>
  <c r="C35" i="3"/>
  <c r="B36" i="3"/>
  <c r="E38" i="3"/>
  <c r="C70" i="3"/>
  <c r="C38" i="3"/>
  <c r="B70" i="3"/>
  <c r="B38" i="3"/>
  <c r="E69" i="3"/>
  <c r="G69" i="3" s="1"/>
  <c r="E37" i="3"/>
  <c r="C69" i="3"/>
  <c r="C37" i="3"/>
  <c r="B69" i="3"/>
  <c r="B37" i="3"/>
  <c r="E40" i="3"/>
  <c r="E36" i="3"/>
  <c r="C40" i="3"/>
  <c r="C36" i="3"/>
  <c r="B40" i="3"/>
  <c r="E39" i="3"/>
  <c r="C39" i="3"/>
  <c r="B39" i="3"/>
  <c r="E70" i="3"/>
  <c r="G70" i="3" s="1"/>
  <c r="B43" i="3"/>
  <c r="B14" i="3"/>
  <c r="E68" i="3"/>
  <c r="G68" i="3" s="1"/>
  <c r="C61" i="3"/>
  <c r="C68" i="3"/>
  <c r="E63" i="3"/>
  <c r="G63" i="3" s="1"/>
  <c r="C59" i="3"/>
  <c r="B64" i="3"/>
  <c r="E66" i="3"/>
  <c r="G66" i="3" s="1"/>
  <c r="E67" i="3"/>
  <c r="G67" i="3" s="1"/>
  <c r="B63" i="3"/>
  <c r="C66" i="3"/>
  <c r="B60" i="3"/>
  <c r="C60" i="3"/>
  <c r="E64" i="3"/>
  <c r="G64" i="3" s="1"/>
  <c r="C63" i="3"/>
  <c r="C64" i="3"/>
  <c r="B67" i="3"/>
  <c r="B68" i="3"/>
  <c r="C67" i="3"/>
  <c r="B65" i="3"/>
  <c r="C65" i="3"/>
  <c r="B61" i="3"/>
  <c r="B62" i="3"/>
  <c r="B59" i="3"/>
  <c r="C62" i="3"/>
  <c r="E65" i="3"/>
  <c r="G65" i="3" s="1"/>
  <c r="B66" i="3"/>
  <c r="B57" i="3"/>
  <c r="C14" i="3"/>
  <c r="E14" i="3"/>
  <c r="E9" i="3"/>
  <c r="B9" i="3"/>
  <c r="B8" i="3"/>
  <c r="B7" i="3"/>
  <c r="B53" i="3"/>
  <c r="B21" i="3"/>
  <c r="C23" i="3"/>
  <c r="B26" i="3"/>
  <c r="E28" i="3"/>
  <c r="B42" i="3"/>
  <c r="E44" i="3"/>
  <c r="C47" i="3"/>
  <c r="B50" i="3"/>
  <c r="E52" i="3"/>
  <c r="C55" i="3"/>
  <c r="E57" i="3"/>
  <c r="G57" i="3" s="1"/>
  <c r="B22" i="3"/>
  <c r="B51" i="3"/>
  <c r="C22" i="3"/>
  <c r="E48" i="3"/>
  <c r="E56" i="3"/>
  <c r="E27" i="3"/>
  <c r="E43" i="3"/>
  <c r="E51" i="3"/>
  <c r="E46" i="3"/>
  <c r="E54" i="3"/>
  <c r="C28" i="3"/>
  <c r="C44" i="3"/>
  <c r="C52" i="3"/>
  <c r="C21" i="3"/>
  <c r="E23" i="3"/>
  <c r="C26" i="3"/>
  <c r="C42" i="3"/>
  <c r="B45" i="3"/>
  <c r="E47" i="3"/>
  <c r="C50" i="3"/>
  <c r="E55" i="3"/>
  <c r="B58" i="3"/>
  <c r="E60" i="3"/>
  <c r="G60" i="3" s="1"/>
  <c r="C24" i="3"/>
  <c r="C48" i="3"/>
  <c r="E53" i="3"/>
  <c r="C27" i="3"/>
  <c r="C51" i="3"/>
  <c r="B25" i="3"/>
  <c r="B41" i="3"/>
  <c r="C46" i="3"/>
  <c r="C54" i="3"/>
  <c r="B28" i="3"/>
  <c r="B44" i="3"/>
  <c r="C49" i="3"/>
  <c r="E25" i="3"/>
  <c r="B47" i="3"/>
  <c r="C57" i="3"/>
  <c r="E21" i="3"/>
  <c r="B24" i="3"/>
  <c r="E26" i="3"/>
  <c r="E42" i="3"/>
  <c r="C45" i="3"/>
  <c r="B48" i="3"/>
  <c r="E50" i="3"/>
  <c r="C53" i="3"/>
  <c r="B56" i="3"/>
  <c r="C58" i="3"/>
  <c r="B27" i="3"/>
  <c r="E45" i="3"/>
  <c r="C56" i="3"/>
  <c r="E58" i="3"/>
  <c r="G58" i="3" s="1"/>
  <c r="E24" i="3"/>
  <c r="C43" i="3"/>
  <c r="B46" i="3"/>
  <c r="B54" i="3"/>
  <c r="E61" i="3"/>
  <c r="G61" i="3" s="1"/>
  <c r="E22" i="3"/>
  <c r="B49" i="3"/>
  <c r="C25" i="3"/>
  <c r="C41" i="3"/>
  <c r="B52" i="3"/>
  <c r="E59" i="3"/>
  <c r="G59" i="3" s="1"/>
  <c r="B23" i="3"/>
  <c r="E41" i="3"/>
  <c r="E49" i="3"/>
  <c r="B55" i="3"/>
  <c r="E62" i="3"/>
  <c r="G62" i="3" s="1"/>
  <c r="I91" i="8"/>
  <c r="J91" i="8" s="1"/>
  <c r="I73" i="8"/>
  <c r="J73" i="8" s="1"/>
  <c r="I101" i="8"/>
  <c r="J101" i="8" s="1"/>
  <c r="I81" i="8"/>
  <c r="J81" i="8" s="1"/>
  <c r="I18" i="8"/>
  <c r="J18" i="8" s="1"/>
  <c r="I8" i="8"/>
  <c r="J8" i="8" s="1"/>
  <c r="I28" i="8"/>
  <c r="J28" i="8" s="1"/>
  <c r="I66" i="8"/>
  <c r="J66" i="8" s="1"/>
  <c r="G40" i="3" l="1"/>
  <c r="G37" i="3"/>
  <c r="G35" i="3"/>
  <c r="G29" i="3"/>
  <c r="G30" i="3"/>
  <c r="G39" i="3"/>
  <c r="G36" i="3"/>
  <c r="G38" i="3"/>
  <c r="G32" i="3"/>
  <c r="G33" i="3"/>
  <c r="G34" i="3"/>
  <c r="G31" i="3"/>
  <c r="G42" i="3"/>
  <c r="G21" i="3"/>
  <c r="G47" i="3"/>
  <c r="G43" i="3"/>
  <c r="G49" i="3"/>
  <c r="G22" i="3"/>
  <c r="G50" i="3"/>
  <c r="G25" i="3"/>
  <c r="G23" i="3"/>
  <c r="G44" i="3"/>
  <c r="G41" i="3"/>
  <c r="G45" i="3"/>
  <c r="G26" i="3"/>
  <c r="G55" i="3"/>
  <c r="G27" i="3"/>
  <c r="G52" i="3"/>
  <c r="G46" i="3"/>
  <c r="G48" i="3"/>
  <c r="G24" i="3"/>
  <c r="G53" i="3"/>
  <c r="G54" i="3"/>
  <c r="G51" i="3"/>
  <c r="G56" i="3"/>
  <c r="G28" i="3"/>
  <c r="J72" i="8"/>
  <c r="I72" i="8" s="1"/>
  <c r="J7" i="8"/>
  <c r="I7" i="8" s="1"/>
  <c r="G14" i="3"/>
  <c r="G9" i="3"/>
  <c r="D15" i="15"/>
  <c r="D17" i="15" s="1"/>
  <c r="H74" i="3" s="1"/>
  <c r="F25" i="3" l="1"/>
  <c r="H25" i="3" s="1"/>
  <c r="F71" i="3"/>
  <c r="H71" i="3" s="1"/>
  <c r="F72" i="3"/>
  <c r="H72" i="3" s="1"/>
  <c r="F34" i="3"/>
  <c r="H34" i="3" s="1"/>
  <c r="F32" i="3"/>
  <c r="H32" i="3" s="1"/>
  <c r="F30" i="3"/>
  <c r="H30" i="3" s="1"/>
  <c r="F69" i="3"/>
  <c r="H69" i="3" s="1"/>
  <c r="F35" i="3"/>
  <c r="H35" i="3" s="1"/>
  <c r="F31" i="3"/>
  <c r="H31" i="3" s="1"/>
  <c r="F33" i="3"/>
  <c r="H33" i="3" s="1"/>
  <c r="F38" i="3"/>
  <c r="H38" i="3" s="1"/>
  <c r="F29" i="3"/>
  <c r="H29" i="3" s="1"/>
  <c r="F36" i="3"/>
  <c r="H36" i="3" s="1"/>
  <c r="F39" i="3"/>
  <c r="H39" i="3" s="1"/>
  <c r="F70" i="3"/>
  <c r="H70" i="3" s="1"/>
  <c r="F37" i="3"/>
  <c r="H37" i="3" s="1"/>
  <c r="F40" i="3"/>
  <c r="H40" i="3" s="1"/>
  <c r="F43" i="3"/>
  <c r="H43" i="3" s="1"/>
  <c r="F47" i="3"/>
  <c r="H47" i="3" s="1"/>
  <c r="F67" i="3"/>
  <c r="H67" i="3" s="1"/>
  <c r="F59" i="3"/>
  <c r="H59" i="3" s="1"/>
  <c r="F23" i="3"/>
  <c r="H23" i="3" s="1"/>
  <c r="F62" i="3"/>
  <c r="H62" i="3" s="1"/>
  <c r="F55" i="3"/>
  <c r="H55" i="3" s="1"/>
  <c r="F63" i="3"/>
  <c r="H63" i="3" s="1"/>
  <c r="F66" i="3"/>
  <c r="H66" i="3" s="1"/>
  <c r="F52" i="3"/>
  <c r="H52" i="3" s="1"/>
  <c r="F41" i="3"/>
  <c r="H41" i="3" s="1"/>
  <c r="F65" i="3"/>
  <c r="H65" i="3" s="1"/>
  <c r="F68" i="3"/>
  <c r="H68" i="3" s="1"/>
  <c r="F50" i="3"/>
  <c r="H50" i="3" s="1"/>
  <c r="F49" i="3"/>
  <c r="H49" i="3" s="1"/>
  <c r="F46" i="3"/>
  <c r="H46" i="3" s="1"/>
  <c r="F14" i="3"/>
  <c r="H14" i="3" s="1"/>
  <c r="F27" i="3"/>
  <c r="H27" i="3" s="1"/>
  <c r="F22" i="3"/>
  <c r="H22" i="3" s="1"/>
  <c r="F21" i="3"/>
  <c r="H21" i="3" s="1"/>
  <c r="F51" i="3"/>
  <c r="H51" i="3" s="1"/>
  <c r="F45" i="3"/>
  <c r="H45" i="3" s="1"/>
  <c r="F58" i="3"/>
  <c r="H58" i="3" s="1"/>
  <c r="F64" i="3"/>
  <c r="H64" i="3" s="1"/>
  <c r="F60" i="3"/>
  <c r="H60" i="3" s="1"/>
  <c r="F57" i="3"/>
  <c r="H57" i="3" s="1"/>
  <c r="F56" i="3"/>
  <c r="H56" i="3" s="1"/>
  <c r="F42" i="3"/>
  <c r="H42" i="3" s="1"/>
  <c r="F9" i="3"/>
  <c r="H9" i="3" s="1"/>
  <c r="F24" i="3"/>
  <c r="H24" i="3" s="1"/>
  <c r="F61" i="3"/>
  <c r="H61" i="3" s="1"/>
  <c r="F54" i="3"/>
  <c r="H54" i="3" s="1"/>
  <c r="F44" i="3"/>
  <c r="H44" i="3" s="1"/>
  <c r="F48" i="3"/>
  <c r="H48" i="3" s="1"/>
  <c r="F53" i="3"/>
  <c r="H53" i="3" s="1"/>
  <c r="F28" i="3"/>
  <c r="H28" i="3" s="1"/>
  <c r="F26" i="3"/>
  <c r="H26" i="3" s="1"/>
  <c r="J52" i="8"/>
  <c r="J54" i="8"/>
  <c r="J53" i="8"/>
  <c r="J50" i="8"/>
  <c r="J49" i="8"/>
  <c r="J36" i="8"/>
  <c r="J43" i="8"/>
  <c r="J42" i="8"/>
  <c r="J41" i="8"/>
  <c r="J40" i="8"/>
  <c r="J39" i="8"/>
  <c r="I35" i="8" l="1"/>
  <c r="J35" i="8" s="1"/>
  <c r="J56" i="8" l="1"/>
  <c r="J45" i="8"/>
  <c r="I44" i="8" s="1"/>
  <c r="J44" i="8" s="1"/>
  <c r="B6" i="3"/>
  <c r="I55" i="8" l="1"/>
  <c r="J55" i="8" s="1"/>
  <c r="J34" i="8" s="1"/>
  <c r="I34" i="8" s="1"/>
  <c r="E12" i="3"/>
  <c r="E6" i="3"/>
  <c r="B12" i="3"/>
  <c r="E8" i="3"/>
  <c r="B18" i="3"/>
  <c r="C19" i="3"/>
  <c r="C17" i="3"/>
  <c r="B19" i="3"/>
  <c r="B17" i="3"/>
  <c r="B20" i="3"/>
  <c r="C18" i="3"/>
  <c r="B13" i="3"/>
  <c r="C20" i="3"/>
  <c r="E19" i="3"/>
  <c r="F17" i="3" l="1"/>
  <c r="H17" i="3" s="1"/>
  <c r="F6" i="3"/>
  <c r="H6" i="3" s="1"/>
  <c r="F19" i="3"/>
  <c r="H19" i="3" s="1"/>
  <c r="F12" i="3"/>
  <c r="H12" i="3" s="1"/>
  <c r="F8" i="3"/>
  <c r="H8" i="3" s="1"/>
  <c r="E7" i="3"/>
  <c r="G6" i="3"/>
  <c r="G12" i="3"/>
  <c r="G17" i="3"/>
  <c r="G19" i="3"/>
  <c r="G8" i="3"/>
  <c r="E13" i="3"/>
  <c r="E18" i="3"/>
  <c r="E20" i="3"/>
  <c r="F20" i="3" l="1"/>
  <c r="H20" i="3" s="1"/>
  <c r="F13" i="3"/>
  <c r="H13" i="3" s="1"/>
  <c r="F7" i="3"/>
  <c r="H7" i="3" s="1"/>
  <c r="F18" i="3"/>
  <c r="H18" i="3" s="1"/>
  <c r="G7" i="3"/>
  <c r="G20" i="3"/>
  <c r="G18" i="3"/>
  <c r="G13" i="3"/>
  <c r="H15" i="3" l="1"/>
  <c r="H10" i="3"/>
  <c r="H73" i="3"/>
  <c r="H75" i="3" l="1"/>
  <c r="G75" i="3"/>
</calcChain>
</file>

<file path=xl/sharedStrings.xml><?xml version="1.0" encoding="utf-8"?>
<sst xmlns="http://schemas.openxmlformats.org/spreadsheetml/2006/main" count="1097" uniqueCount="280">
  <si>
    <t>OBSERVAÇÕES</t>
  </si>
  <si>
    <t>CÓD_PLANILHA TR</t>
  </si>
  <si>
    <t>QTD</t>
  </si>
  <si>
    <t>BASE PROCV</t>
  </si>
  <si>
    <t>ITEM</t>
  </si>
  <si>
    <t>DESCRIÇÃO DO SERVIÇO</t>
  </si>
  <si>
    <t>1.1</t>
  </si>
  <si>
    <t>H</t>
  </si>
  <si>
    <t>1.2</t>
  </si>
  <si>
    <t>UND</t>
  </si>
  <si>
    <t>1.3</t>
  </si>
  <si>
    <t>M</t>
  </si>
  <si>
    <t>2.1</t>
  </si>
  <si>
    <t>2.2</t>
  </si>
  <si>
    <t>3.1</t>
  </si>
  <si>
    <t>3.2</t>
  </si>
  <si>
    <t>3.3</t>
  </si>
  <si>
    <t>3.4</t>
  </si>
  <si>
    <t>3.5</t>
  </si>
  <si>
    <t>SERVIÇOS ESPECIAIS</t>
  </si>
  <si>
    <t>UNIDADE</t>
  </si>
  <si>
    <t>DESCRIÇÃO</t>
  </si>
  <si>
    <t>ORIGEM</t>
  </si>
  <si>
    <t>-</t>
  </si>
  <si>
    <t>TOTAL</t>
  </si>
  <si>
    <t>VALOR 
UNITÁRIO</t>
  </si>
  <si>
    <t>SINAPI</t>
  </si>
  <si>
    <t>L</t>
  </si>
  <si>
    <t>ELETRICISTA</t>
  </si>
  <si>
    <t>1</t>
  </si>
  <si>
    <t>ALIMENTACAO - HORISTA (COLETADO CAIXA)</t>
  </si>
  <si>
    <t>TRANSPORTE - HORISTA (COLETADO CAIXA)</t>
  </si>
  <si>
    <t>EXAMES - HORISTA (COLETADO CAIXA)</t>
  </si>
  <si>
    <t>SEGURO - HORISTA (COLETADO CAIXA)</t>
  </si>
  <si>
    <t>SINAPI MARÇO/19
SUDECAP FEVEREIRO/19</t>
  </si>
  <si>
    <t>%</t>
  </si>
  <si>
    <t>ITENS ADMISSÍVEIS</t>
  </si>
  <si>
    <t>INTERVALOS ADMISSÍVEIS</t>
  </si>
  <si>
    <t>Administração Central (AC)</t>
  </si>
  <si>
    <t>Seguro e Garantia (S+G)</t>
  </si>
  <si>
    <t xml:space="preserve">Risco (R) </t>
  </si>
  <si>
    <t>Despesas Financeiras (DF)</t>
  </si>
  <si>
    <t>Lucro (L)</t>
  </si>
  <si>
    <t>Tributos (T)</t>
  </si>
  <si>
    <t>Total Tributos (T)</t>
  </si>
  <si>
    <t>De 5,65% até 8,65%</t>
  </si>
  <si>
    <t>INSS (E)</t>
  </si>
  <si>
    <t>De 0,00% ou 4,50%</t>
  </si>
  <si>
    <t>BDI TOTAL</t>
  </si>
  <si>
    <t>BDI = [(1+AC+S+R+G)*(1+DF)*(1+L)/(1-(T+E))-1]</t>
  </si>
  <si>
    <r>
      <rPr>
        <b/>
        <sz val="10"/>
        <rFont val="Arial"/>
        <family val="2"/>
      </rPr>
      <t xml:space="preserve">Referência: </t>
    </r>
    <r>
      <rPr>
        <sz val="10"/>
        <rFont val="Arial"/>
        <family val="2"/>
      </rPr>
      <t>Cálculo do BDI conforme Acórdão TCU 2622/2013.</t>
    </r>
  </si>
  <si>
    <t>COFINS</t>
  </si>
  <si>
    <t>......</t>
  </si>
  <si>
    <t>PIS</t>
  </si>
  <si>
    <t>ISS</t>
  </si>
  <si>
    <t>INSUMO
CÓDIGO</t>
  </si>
  <si>
    <t>COMPOS. CÓDIGO</t>
  </si>
  <si>
    <t>ENGENHEIRO ELETRICISTA COM ENCARGOS COMPLEMENTARES E ADIC. PERICULOSIDADE - HORISTA</t>
  </si>
  <si>
    <t>ENGENHEIRO ELETRICISTA</t>
  </si>
  <si>
    <t>FERRAMENTAS - FAMILIA ENGENHEIRO CIVIL - HORISTA (ENCARGOS COMPLEMENTARES - COLETADO CAIXA)</t>
  </si>
  <si>
    <t>EPI - FAMILIA ENGENHEIRO CIVIL - HORISTA (ENCARGOS COMPLEMENTARES - COLETADO CAIXA)</t>
  </si>
  <si>
    <t>CURSO DE CAPACITAÇÃO PARA ENGENHEIRO ELETRICISTA (ENCARGOS COMPLEMENTARES) - HORISTA</t>
  </si>
  <si>
    <t>ADICIONAL DE PERICULOSIDADE 30%</t>
  </si>
  <si>
    <t xml:space="preserve">ELETRICISTA COM ENCARGOS COMPLEMENTARES E ADIC. PERICULOSIDADE - HORISTA </t>
  </si>
  <si>
    <t>FERRAMENTAS - FAMILIA ELETRICISTA - HORISTA (ENCARGOS COMPLEMENTARES - COLETADO CAIXA)</t>
  </si>
  <si>
    <t>EPI - FAMILIA ELETRICISTA - HORISTA (ENCARGOS COMPLEMENTARES - COLETADO CAIXA)</t>
  </si>
  <si>
    <t>CURSO DE CAPACITAÇÃO PARA ELETRICISTA (ENCARGOS COMPLEMENTARES) - HORISTA</t>
  </si>
  <si>
    <t xml:space="preserve">ELETROTÉCNICO COM ENCARGOS COMPLEMENTARES E ADIC. PERICULOSIDADE - HORISTA </t>
  </si>
  <si>
    <t>ELETROTECNICO</t>
  </si>
  <si>
    <t>CURSO DE CAPACITAÇÃO PARA ELETROTÉCNICO (ENCARGOS COMPLEMENTARES) - HORISTA</t>
  </si>
  <si>
    <t>,</t>
  </si>
  <si>
    <t>CAMINHONETE COM MOTOR A DIESEL, POTÊNCIA 180 CV, CABINE DUPLA, 4X4 - CHP DIURNO.</t>
  </si>
  <si>
    <t>CAMINHONETE COM MOTOR A DIESEL, POTÊNCIA 180 CV, CABINE DUPLA, 4X4 - DEPRECIAÇÃO. AF_11/2015</t>
  </si>
  <si>
    <t>CAMINHONETE COM MOTOR A DIESEL, POTÊNCIA 180 CV, CABINE DUPLA, 4X4 - JUROS. AF_11/2015</t>
  </si>
  <si>
    <t>CAMINHONETE COM MOTOR A DIESEL, POTÊNCIA 180 CV, CABINE DUPLA, 4X4 - IMPOSTOS E SEGUROS. AF_11/2015</t>
  </si>
  <si>
    <t>CAMINHONETE COM MOTOR A DIESEL, POTÊNCIA 180 CV, CABINE DUPLA, 4X4 - MANUTENÇÃO. AF_11/2015</t>
  </si>
  <si>
    <t>CAMINHONETE COM MOTOR A DIESEL, POTÊNCIA 180 CV, CABINE DUPLA, 4X4 - MATERIAIS NA OPERAÇÃO. AF_11/2015</t>
  </si>
  <si>
    <t>De 5,29% até 7,93%</t>
  </si>
  <si>
    <t>De 0,25% até 0,56%</t>
  </si>
  <si>
    <t>De 1,00% até 1,97%</t>
  </si>
  <si>
    <t>De 1,01% até 1,11%</t>
  </si>
  <si>
    <t>De 8,00% até 9,51%</t>
  </si>
  <si>
    <t>ELABORAÇÃO DE COORDENOGRAMA DE RELÉ DE PROTEÇÃO, CONFORME SUBITEM 6.3 DO TERMO DE REFERÊNCIA.</t>
  </si>
  <si>
    <t>ANÁLISE FÍSICO-QUÍMICA E CROMATOGRÁFICA DE AMOSTRA DE ÓLEO, CONFORME SUBITEM 6.2 DO TERMO DE REFERÊNCIA.</t>
  </si>
  <si>
    <t>ELO FUSÍVEL 13,8 KV 8K, CONFORME NBR 7282.</t>
  </si>
  <si>
    <t>ELO FUSÍVEL 13,8 KV 12K, CONFORME NBR 7282.</t>
  </si>
  <si>
    <t xml:space="preserve">FUSÍVEL TIPO TP 15 KV IN 2 A, DIMENSÃO 27 X 195 MM, CONFORME IEC-60282 </t>
  </si>
  <si>
    <t>FUSÍVEL DE MÉDIA TENSÃO HH 15 KV, U8, DIN 43625, IN 10A.</t>
  </si>
  <si>
    <t>FUSÍVEL DE MÉDIA TENSÃO HH 15 KV, U8, DIN 43625, IN 25A.</t>
  </si>
  <si>
    <t>FUSÍVEL DE MÉDIA TENSÃO HH 15 KV, U8, DIN 43625, IN 40A.</t>
  </si>
  <si>
    <t>FUSÍVEL DE MÉDIA TENSÃO HH 15 KV, U8, DIN 43625, IN 63A.</t>
  </si>
  <si>
    <t>BORNE CONCÊNTRICO PARA VERGALHÃO DE COBRE Ø 3/8 - TIPO TERMINAL CENTRAL.</t>
  </si>
  <si>
    <t>BORNE CONCÊNTRICO PARA VERGALHÃO DE COBRE Ø 3/8 - TIPO TERMINAL LATERAL.</t>
  </si>
  <si>
    <t>BORNE CONCÊNTRICO PARA VERGALHÃO DE COBRE Ø 3/8 - TIPO TERMINAL ANGULAR.</t>
  </si>
  <si>
    <t>BORNE CONCÊNTRICO PARA VERGALHÃO DE COBRE Ø 3/8 - TIPO DERIVAÇÃO T.</t>
  </si>
  <si>
    <t>BORNE CONCÊNTRICO PARA VERGALHÃO DE COBRE Ø 3/8 - TIPO UNIÃO SIMPLES.</t>
  </si>
  <si>
    <t>VERGALHÃO DE COBRE ELETROLÍTICO Ø 3/8".</t>
  </si>
  <si>
    <t>ISOLADOR PEDESTAL EM PORCELANA CLASSE 15KV COM PRENSA-FIO PARA VERGALHÕES DE COBRE REDONDO.</t>
  </si>
  <si>
    <t>TRANSFORMADOR DE POTENCIAL PARA PROTEÇÃO EM EPÓXI 13.800 - 230/115V - 1000VA.</t>
  </si>
  <si>
    <t>TRANSFORMADOR DE CORRENTE PARA PROTEÇÃO 15 KV, 10B100, NBR 6856, 100:5 OU INFERIOR.</t>
  </si>
  <si>
    <t>TRANSFORMADOR DE CORRENTE TIPO JANELA, 600V, EXATIDÃO &lt; 1%, 1200:5</t>
  </si>
  <si>
    <t>TRANSFORMADOR DE CORRENTE TIPO JANELA, 600V, EXATIDÃO &lt; 1%, 600:5</t>
  </si>
  <si>
    <t>CABO DE COBRE ISOLADO EPR/XLPE NBR 6251, 8,7/15 KV - 25 MM².</t>
  </si>
  <si>
    <t>CABO DE COBRE ISOLADO EPR/XLPE NBR 6251 8,7/15 KV - 35 MM².</t>
  </si>
  <si>
    <t>CONDUTOR DE COBRE NU 50 MM² CONFORME NBR 6524.</t>
  </si>
  <si>
    <t>CONDUTOR DE COBRE NU 70 MM² CONFORME NBR 6524</t>
  </si>
  <si>
    <t>CONJUNTO DE TERMINAÇÃO CONTRÁTIL A FRIO PARA CABOS COM DIÂMETRO DE ISOLAÇÃO PRIMÁRIA / COBERTURA DE ATÉ 22/29 MM, TENSÃO 8,7/15 KV, PARA USO INTERNO OU EXTERNO, CONFORME NBR 9314/2006.</t>
  </si>
  <si>
    <t>EMENDA CONTRÁTIL A FRIO, PARA CABOS AÉREOS OU SUBTERRÂNEO ISOLADOS E BLINDADOS COM DIÂMETRO DE ISOLAÇÃO PRIMÁRIA / COBERTURA DE ATÉ 25/36 MM, TENSÃO 8,7/15 KV, CONFORME NBR: 9314/2006.</t>
  </si>
  <si>
    <t>LUVA DE EMENDA À COMPRESSÃO PARA CONDUTORES FLEXÍVEIS DE 70 A 240 MM², CONFORME NBR 5370.</t>
  </si>
  <si>
    <t>TERMINAL À COMPRESSÃO PARA CONDUTORES FLEXÍVEIS DE 70 A 240 MM², CONFORME NBR 5370.</t>
  </si>
  <si>
    <t>CRUZETA POLIMÉRICA 90X112X2400 PARA POSTE CONFORME NBR 15956:2011, INCLUSO ACESSÓRIOS.</t>
  </si>
  <si>
    <t xml:space="preserve">RELÉ DE PROTEÇÃO DE ARCO COM 10 SENSORES ÓPTICOS INCLUSOS + FONTE DE ALIMENTAÇÃO. REF. SCHNEIDER VAMP V121 </t>
  </si>
  <si>
    <t>MULTIMEDIDOR DIGITAL MICROPROCESSADO PARA INSTALAÇÃO EM PORTA DE PAINEL PARA LEITURA FASE-FASE, FASE-NEUTRO E TRIFÁSICA, DE TENSÃO CA, FREQUÊNCIA, CORRENTE CA, POTÊNCIA ATIVA, REATIVA E APARENTE, FATOR DE POTÊNCIA, THD, DEMANDA ATIVA E REATIVA, ENERGIA ATIVA E REATIVA. REF. POLUS MULT-K OU SIMILAR.</t>
  </si>
  <si>
    <t>BATERIA DE CHUMBO-ÁCIDO SELADA VRLA 12V, 9 AH, DIMENSÕES 6,5 X 15,1 X 10 CM (L X C X A) COM CONECTORES FASTON 187.</t>
  </si>
  <si>
    <t>CONTROLADOR AUTOMÁTICO DE FATOR DE POTÊNCIA TRIFÁSICO DE 6 OU MAIS ESTÁGIOS, MEDIÇÃO FF OU FN DE 80 A 600 VAC, 5A, MICROPROCESSADO, ALIMENTAÇÃO 90-270 VCA, DISPLAY C/ MULTI MEDIÇÃO.</t>
  </si>
  <si>
    <t>CONTATOR PARA MANOBRA DE CAPACITORES, 32 A (AC-6B), BOBINA 220V / 60 HZ, CONTATO 3 NA, AUXILIAR 1 NA, COM RESISTORES DE PRÉ-CARGA.</t>
  </si>
  <si>
    <t>SINALEIRO PARA PAINEL ELÉTRICO DE COR VERDE OU VERMELHO, 220 V 60 HZ, FURAÇÃO 22 MM, IP54.</t>
  </si>
  <si>
    <t>COMUTADOR PARA PAINEL ELÉTRICO TIPO KNOP, 3 ESTÁGIOS 45° COM 2NA CADA, FURAÇÃO 22 MM, IP54.</t>
  </si>
  <si>
    <t>BOTÃO PULSADOR PARA PAINEL ELÉTRICO, 2 NA, IP54.</t>
  </si>
  <si>
    <t>ÓLEO ISOLANTE DE BASE MINERAL NAFTÊNICA, TIPO A, PARA TRANSFORMADORES, DISJUNTORES E EQUIPAMENTOS DE MANOBRA DE QUALQUER CLASSE DE TENSÃO, ATENDENDO A RESOLUÇÃO ANP Nº 36/2008, IEC 60296 E ASTM D3487.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</si>
  <si>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</si>
  <si>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</si>
  <si>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</si>
  <si>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</si>
  <si>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</si>
  <si>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</si>
  <si>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</si>
  <si>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</si>
  <si>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</si>
  <si>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</si>
  <si>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</si>
  <si>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</si>
  <si>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</si>
  <si>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</si>
  <si>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</si>
  <si>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</si>
  <si>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</si>
  <si>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</si>
  <si>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</si>
  <si>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</si>
  <si>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</si>
  <si>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</si>
  <si>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</si>
  <si>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</si>
  <si>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</si>
  <si>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</si>
  <si>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</si>
  <si>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</si>
  <si>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</si>
  <si>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</si>
  <si>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</si>
  <si>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</si>
  <si>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</si>
  <si>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</si>
  <si>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</si>
  <si>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</si>
  <si>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</si>
  <si>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</si>
  <si>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</si>
  <si>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</si>
  <si>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</si>
  <si>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</si>
  <si>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2436-A</t>
  </si>
  <si>
    <t>2438-A</t>
  </si>
  <si>
    <t>34783-A</t>
  </si>
  <si>
    <t>CAMINHONETE COM MOTOR A DIESEL, POTÊNCIA 180 CV, CABINE DUPLA, 4X4 - DEPRECIAÇÃO.</t>
  </si>
  <si>
    <t>CAMINHONETE COM MOTOR A DIESEL, POTÊNCIA 180 CV, CABINE DUPLA, 4X4 - JUROS.</t>
  </si>
  <si>
    <t>CAMINHONETE COM MOTOR A DIESEL, POTÊNCIA 180 CV, CABINE DUPLA, 4X4 - IMPOSTOS E SEGUROS.</t>
  </si>
  <si>
    <t>CAMINHONETE COM MOTOR A DIESEL, POTÊNCIA 180 CV, CABINE DUPLA, 4X4 - MANUTENÇÃO.</t>
  </si>
  <si>
    <t>CAMINHONETE COM MOTOR A DIESEL, POTÊNCIA 180 CV, CABINE DUPLA, 4X4 - MATERIAIS NA OPERAÇÃO.</t>
  </si>
  <si>
    <t>01.01</t>
  </si>
  <si>
    <t>01.02</t>
  </si>
  <si>
    <t>01.03</t>
  </si>
  <si>
    <t>02.01</t>
  </si>
  <si>
    <t>02.02</t>
  </si>
  <si>
    <t>03.01</t>
  </si>
  <si>
    <t>03.02</t>
  </si>
  <si>
    <t>03.03</t>
  </si>
  <si>
    <t>03.04</t>
  </si>
  <si>
    <t>03.05</t>
  </si>
  <si>
    <t>03.06</t>
  </si>
  <si>
    <t>03.07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</si>
  <si>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</si>
  <si>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</si>
  <si>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</si>
  <si>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</si>
  <si>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</si>
  <si>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</si>
  <si>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</si>
  <si>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</si>
  <si>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03.17</t>
  </si>
  <si>
    <t>03.18</t>
  </si>
  <si>
    <t>03.19</t>
  </si>
  <si>
    <t>03.26</t>
  </si>
  <si>
    <t>03.27</t>
  </si>
  <si>
    <t>03.30</t>
  </si>
  <si>
    <t>03.31</t>
  </si>
  <si>
    <t>03.32</t>
  </si>
  <si>
    <t>03.33</t>
  </si>
  <si>
    <t>03.34</t>
  </si>
  <si>
    <t>03.36</t>
  </si>
  <si>
    <t>03.37</t>
  </si>
  <si>
    <t>03.39</t>
  </si>
  <si>
    <t>03.40</t>
  </si>
  <si>
    <t>03.41</t>
  </si>
  <si>
    <t>SERVIÇOS DE ENGENHARIA</t>
  </si>
  <si>
    <t>1.4</t>
  </si>
  <si>
    <t>34783-B</t>
  </si>
  <si>
    <t>2436-B</t>
  </si>
  <si>
    <t>2438-B</t>
  </si>
  <si>
    <t>2.3</t>
  </si>
  <si>
    <t>CAMINHÃO GUINDAUTO HIDRAULICO COM CESTO AÉREO, CAPACIDADE MAXIMA DE CARGA 3300 KG, MOMENTO MAXIMO DE CARGA 5,8 TM , ALCANCE MAXIMO HORIZONTAL  7,60 M .</t>
  </si>
  <si>
    <t>GUINDAUTO HIDRÁULICO, CAPACIDADE MÁXIMA DE CARGA 3300 KG, MOMENTO MÁXIMO DE CARGA 5,8 TM, ALCANCE MÁXIMO HORIZONTAL 7,60 M, INCLUSIVE CAMINHÃO TOCO PBT 9.700 KG, POTÊNCIA DE 160 CV - CHP DIURNO.</t>
  </si>
  <si>
    <t>CHP</t>
  </si>
  <si>
    <t>SERVIÇO DE MANUTENÇÃO CORRETIVA EM SUBESTAÇÃO - ATENDIMENTO COM DURAÇÃO DE ATÉ 8 HORAS - SÁBADO, DOMINGO E FERIADO</t>
  </si>
  <si>
    <t>SERVIÇO DE MANUTENÇÃO CORRETIVA EM SUBESTAÇÃO - ATENDIMENTO COM DURAÇÃO DE ATÉ 8 HORAS - DIA ÚTIL</t>
  </si>
  <si>
    <t>NO-BREAK 1000 VA, TIPO INTERATIVO, ALIMENTAÇÃO 220/127V, SAÍDA 220/127V.</t>
  </si>
  <si>
    <t>UNIDADE CAPACITIVA TRIFÁSICA 20 KVAR, 220/380V, 60 HZ, SÉRIE E, IC 10 KA, COM INTERRUPTOR DE SEGURANÇA CONTRA SOBRE PRESSÃO INTERNA E RESISTÊNCIA DE DESCARGA INCORPORADA, CONFORME NORMAS NBR 60831-1/2.</t>
  </si>
  <si>
    <t>UNIDADE CAPACITIVA TRIFÁSICA 10 KVAR, 220/380V, 60 HZ, SÉRIE E, IC 10 KA, COM INTERRUPTOR DE SEGURANÇA CONTRA SOBRE PRESSÃO INTERNA E RESISTÊNCIA DE DESCARGA INCORPORADA, CONFORME NORMAS NBR 60831-1/2.</t>
  </si>
  <si>
    <t>UNIDADE CAPACITIVA TRIFÁSICA 15 KVAR, 220/380V, 60 HZ, SÉRIE E, IC 10 KA, COM INTERRUPTOR DE SEGURANÇA CONTRA SOBRE PRESSÃO INTERNA E RESISTÊNCIA DE DESCARGA INCORPORADA, CONFORME NORMAS NBR 60831-1/2.</t>
  </si>
  <si>
    <t>3.48</t>
  </si>
  <si>
    <t>3.49</t>
  </si>
  <si>
    <t>3.50</t>
  </si>
  <si>
    <t>UNIDADE CAPACITIVA TRIFÁSICA 5 KVAR, 220/380V, 60 HZ, SÉRIE E, IC 10 KA, COM INTERRUPTOR DE SEGURANÇA CONTRA SOBRE PRESSÃO INTERNA E RESISTÊNCIA DE DESCARGA INCORPORADA, CONFORME NORMAS NBR 60831-1/2.</t>
  </si>
  <si>
    <t>3.51</t>
  </si>
  <si>
    <t>3.52</t>
  </si>
  <si>
    <t>3.53</t>
  </si>
  <si>
    <t>TERMOSTATO ELETROMECÂNICO AJUSTÁVEL, RANGE DE TEMPERATURA 10-55°C, CONTATO NA, TENSÃO MÁX. 230V, CORRENTE MÍN. RESISTIVO 10A, INDUTIVO 2A, HISTERESE 7°C, BARRAMENTO DIN, REF. TASCO TLZ 530.</t>
  </si>
  <si>
    <t>M²</t>
  </si>
  <si>
    <t>HORA EXTRA 70%</t>
  </si>
  <si>
    <t>SERVIÇO DE MANUTENÇÃO PREVENTIVA EM SUBESTAÇÃO - ANUAL - NÍVEL 2 - SÁBADO E DOMINGO</t>
  </si>
  <si>
    <t>UNID.</t>
  </si>
  <si>
    <t>QUANT.</t>
  </si>
  <si>
    <t>PREÇO GLOBAL</t>
  </si>
  <si>
    <t>PREÇO UNIT.</t>
  </si>
  <si>
    <t>PREÇO UNIT. C/ BDI</t>
  </si>
  <si>
    <t>PREÇO TOTAL</t>
  </si>
  <si>
    <t>PREÇO TOTAL C/ BDI</t>
  </si>
  <si>
    <t>PLANILHA DE PREÇOS ESTIMADOS - ITENS DE MANUTENÇÃO</t>
  </si>
  <si>
    <t>COMPOSIÇÃO DE CUSTO UNITÁRIO DOS ITENS DE MANUTENÇÃO - ENCARGOS SOCIAIS DESONERADOS</t>
  </si>
  <si>
    <t>SUBTOTAL 1 - SERVIÇOS DE ENGENHARIA</t>
  </si>
  <si>
    <t>SUBTOTAL 2 - SERVIÇOS ESPECIAIS</t>
  </si>
  <si>
    <t>COMPOSIÇÃO DO BDI ESTIMADA - 
SERVIÇO DE ELÉTRICA - DESONERADA</t>
  </si>
  <si>
    <t>BDI</t>
  </si>
  <si>
    <t>FORNECIMENTO DE MATERIAIS E EQUIPAMENTOS APLICADOS NOS SERVIÇOS</t>
  </si>
  <si>
    <t>SUBTOTAL 3 - FORNECIMENTO DE MATERIAIS E EQUIPAMENTOS APLICADOS NOS SERVIÇOS</t>
  </si>
  <si>
    <t>COTAÇÃO</t>
  </si>
  <si>
    <t>SUDECAP</t>
  </si>
  <si>
    <t>62.01.19</t>
  </si>
  <si>
    <t>A1</t>
  </si>
  <si>
    <t>EMISSÃO DE ART</t>
  </si>
  <si>
    <t>CONFEA</t>
  </si>
  <si>
    <t>BHTRANS</t>
  </si>
  <si>
    <t>DISJUNTOR TERMICO E MAGNETICO AJUSTAVEIS, TRIPOLAR DE 450 ATE 600A, CAPACIDADE DE INTERRUPCAO DE 35KA</t>
  </si>
  <si>
    <t>DISPOSITIVO DPS CLASSE II, 1 POLO, TENSAO MAXIMA DE 275 V, CORRENTE MAXIMA DE *45* KA (TIPO AC)</t>
  </si>
  <si>
    <t>DISPOSITIVO DPS CLASSE II, 1 POLO, TENSAO MAXIMA DE 385 V, CORRENTE MAXIMA DE *45* KA (TIPO AC)</t>
  </si>
  <si>
    <t>ENGENHEIRO ELETRICISTA COM ENCARGOS COMPLEMENTARES</t>
  </si>
  <si>
    <t>CABO DE COBRE FLEXÍVEL ISOLADO PVC 0,6/1 KV - 35 MM².</t>
  </si>
  <si>
    <t>CABO DE COBRE FLEXÍVEL ISOLADO PVC 0,6/1 KV - 70 MM².</t>
  </si>
  <si>
    <t>CABO DE COBRE FLEXÍVEL ISOLADO PVC 0,6/1 KV - 95 MM².</t>
  </si>
  <si>
    <t>CABO DE COBRE FLEXÍVEL ISOLADO PVC 0,6/1 KV - 120 MM².</t>
  </si>
  <si>
    <t>CABO DE COBRE FLEXÍVEL ISOLADO PVC 0,6/1 KV - 150 MM².</t>
  </si>
  <si>
    <t>CABO DE COBRE FLEXÍVEL ISOLADO PVC 0,6/1 KV - 240 MM².</t>
  </si>
  <si>
    <t>CABO DE COBRE FLEXÍVEL ISOLADO PVC 0,6/1 KV - 4 MM².</t>
  </si>
  <si>
    <t>CABO DE COBRE FLEXÍVEL ISOLADO PVC 0,6/1 KV - 16 MM².</t>
  </si>
  <si>
    <t>3.54</t>
  </si>
  <si>
    <t>3.55</t>
  </si>
  <si>
    <t>PARA-RAIOS DE DISTRIBUIÇÃO DE ÓXIDO DE ZINCO POLIMÉRICO, 15 KV, 5 KA, INCLUSO ACESSÓRIOS, NBR 16050.</t>
  </si>
  <si>
    <t>3.56</t>
  </si>
  <si>
    <t>TELA MOSQUITEIRA EM AÇO</t>
  </si>
  <si>
    <t>SERVIÇO DE MANUTENÇÃO PREVENTIVA EM SUBESTAÇÃO - SEMESTRAL - NÍVEL 1 - DIA ÚTIL</t>
  </si>
  <si>
    <t>MANTA FILTRANTE DE AR EM FIBRA SINTÉTICA CLASSE G4 ABNT/EN779, ESPESSURA MÍNIMA 20 MM</t>
  </si>
  <si>
    <t>PROJETO ELETRICO EXCLUSIVE PAPEL VEGETAL</t>
  </si>
  <si>
    <t>ENGENHEIRO ELETRICISTA COM ENCARGOS COMPLEMENTARES E ADIC. PERICULOSIDADE + H.E. 70% - HORISTA</t>
  </si>
  <si>
    <t xml:space="preserve">ELETRICISTA COM ENCARGOS COMPLEMENTARES E ADIC. PERICULOSIDADE + H.E. 70% - HORISTA </t>
  </si>
  <si>
    <t>ELETROTÉCNICO COM ENCARGOS COMPLEMENTARES E ADIC. PERICULOSIDADE + H.E. 70% - HORISTA</t>
  </si>
  <si>
    <t>REF. SINAPI MG DESONERADA JANEIRO/24 / SUDECAP DESONERADA OUT/23 / CONFEA JAN/24.</t>
  </si>
  <si>
    <t>ANEXO II C</t>
  </si>
  <si>
    <t>ANEXO II B</t>
  </si>
  <si>
    <t>ANEXO II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</si>
</sst>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\ ???/???"/>
    <numFmt numFmtId="168" formatCode="&quot;R$&quot;\ #,##0.00;[Red]\-&quot;R$&quot;#,##0.00"/>
    <numFmt numFmtId="169" formatCode="_(&quot;R$ &quot;* #,##0.00_);_(&quot;R$ &quot;* \(#,##0.00\);_(&quot;R$ &quot;* &quot;-&quot;??_);_(@_)"/>
    <numFmt numFmtId="170" formatCode="&quot;R$&quot;#,##0.00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</font>
    <font>
      <sz val="12"/>
      <name val="Times New Roman"/>
      <family val="1"/>
    </font>
    <font>
      <b/>
      <sz val="12"/>
      <color theme="1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9">
    <xf numFmtId="0" fontId="0" fillId="0" borderId="0"/>
    <xf numFmtId="166" fontId="7" fillId="0" borderId="0" applyFont="0" applyFill="0" applyBorder="0" applyAlignment="0" applyProtection="0"/>
    <xf numFmtId="0" fontId="14" fillId="0" borderId="0"/>
    <xf numFmtId="0" fontId="7" fillId="0" borderId="0"/>
    <xf numFmtId="0" fontId="14" fillId="0" borderId="0"/>
    <xf numFmtId="0" fontId="14" fillId="0" borderId="0"/>
    <xf numFmtId="165" fontId="7" fillId="0" borderId="0" applyFont="0" applyFill="0" applyBorder="0" applyAlignment="0" applyProtection="0"/>
    <xf numFmtId="0" fontId="15" fillId="0" borderId="0"/>
    <xf numFmtId="0" fontId="3" fillId="0" borderId="0"/>
    <xf numFmtId="169" fontId="7" fillId="0" borderId="0" applyFill="0" applyBorder="0" applyAlignment="0" applyProtection="0"/>
    <xf numFmtId="165" fontId="7" fillId="0" borderId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2" fillId="0" borderId="0"/>
    <xf numFmtId="9" fontId="16" fillId="0" borderId="0" applyFont="0" applyFill="0" applyBorder="0" applyAlignment="0" applyProtection="0"/>
    <xf numFmtId="0" fontId="17" fillId="0" borderId="0"/>
    <xf numFmtId="165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169" fontId="1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/>
    <xf numFmtId="43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105">
    <xf numFmtId="0" fontId="0" fillId="0" borderId="0" xfId="0"/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2" fontId="8" fillId="2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Border="1"/>
    <xf numFmtId="1" fontId="11" fillId="3" borderId="1" xfId="6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8" fontId="12" fillId="0" borderId="1" xfId="0" applyNumberFormat="1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 shrinkToFit="1"/>
    </xf>
    <xf numFmtId="0" fontId="10" fillId="0" borderId="1" xfId="0" applyNumberFormat="1" applyFont="1" applyFill="1" applyBorder="1" applyAlignment="1" applyProtection="1">
      <alignment horizontal="center" vertical="center" wrapText="1" shrinkToFit="1"/>
    </xf>
    <xf numFmtId="167" fontId="9" fillId="0" borderId="1" xfId="0" applyNumberFormat="1" applyFont="1" applyFill="1" applyBorder="1" applyAlignment="1" applyProtection="1">
      <alignment horizontal="center" vertical="center" wrapText="1" shrinkToFit="1"/>
    </xf>
    <xf numFmtId="49" fontId="9" fillId="0" borderId="1" xfId="0" applyNumberFormat="1" applyFont="1" applyFill="1" applyBorder="1" applyAlignment="1" applyProtection="1">
      <alignment horizontal="center" vertical="center" wrapText="1" shrinkToFit="1"/>
    </xf>
    <xf numFmtId="49" fontId="10" fillId="0" borderId="1" xfId="0" applyNumberFormat="1" applyFont="1" applyFill="1" applyBorder="1" applyAlignment="1" applyProtection="1">
      <alignment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 shrinkToFit="1"/>
    </xf>
    <xf numFmtId="3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 applyProtection="1">
      <alignment vertical="center" wrapText="1"/>
    </xf>
    <xf numFmtId="166" fontId="9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166" fontId="10" fillId="0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4" borderId="0" xfId="0" applyFill="1"/>
    <xf numFmtId="0" fontId="0" fillId="4" borderId="1" xfId="0" applyFill="1" applyBorder="1"/>
    <xf numFmtId="168" fontId="0" fillId="4" borderId="0" xfId="0" applyNumberFormat="1" applyFill="1"/>
    <xf numFmtId="0" fontId="5" fillId="3" borderId="1" xfId="0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center" vertical="center"/>
    </xf>
    <xf numFmtId="0" fontId="0" fillId="4" borderId="0" xfId="0" applyNumberFormat="1" applyFill="1"/>
    <xf numFmtId="0" fontId="9" fillId="0" borderId="1" xfId="0" applyFont="1" applyFill="1" applyBorder="1" applyAlignment="1">
      <alignment vertical="center" wrapText="1"/>
    </xf>
    <xf numFmtId="0" fontId="6" fillId="3" borderId="1" xfId="0" applyNumberFormat="1" applyFont="1" applyFill="1" applyBorder="1" applyAlignment="1" applyProtection="1">
      <alignment vertical="center" wrapText="1"/>
      <protection locked="0"/>
    </xf>
    <xf numFmtId="0" fontId="7" fillId="4" borderId="0" xfId="0" applyFont="1" applyFill="1" applyAlignment="1">
      <alignment wrapText="1"/>
    </xf>
    <xf numFmtId="166" fontId="10" fillId="0" borderId="1" xfId="1" applyNumberFormat="1" applyFont="1" applyFill="1" applyBorder="1" applyAlignment="1">
      <alignment horizontal="center" vertical="center"/>
    </xf>
    <xf numFmtId="164" fontId="0" fillId="4" borderId="0" xfId="0" applyNumberFormat="1" applyFill="1"/>
    <xf numFmtId="0" fontId="0" fillId="4" borderId="0" xfId="0" applyFill="1" applyAlignment="1">
      <alignment horizontal="center" vertical="center"/>
    </xf>
    <xf numFmtId="0" fontId="2" fillId="0" borderId="0" xfId="16"/>
    <xf numFmtId="2" fontId="8" fillId="0" borderId="0" xfId="17" applyNumberFormat="1" applyFont="1" applyFill="1" applyBorder="1" applyProtection="1">
      <protection locked="0"/>
    </xf>
    <xf numFmtId="10" fontId="7" fillId="0" borderId="0" xfId="19" applyNumberFormat="1" applyFont="1" applyFill="1" applyBorder="1"/>
    <xf numFmtId="0" fontId="7" fillId="0" borderId="0" xfId="18" applyFont="1" applyFill="1" applyBorder="1"/>
    <xf numFmtId="0" fontId="8" fillId="0" borderId="0" xfId="18" applyFont="1" applyFill="1" applyBorder="1" applyAlignment="1">
      <alignment horizontal="right"/>
    </xf>
    <xf numFmtId="2" fontId="7" fillId="0" borderId="0" xfId="17" applyNumberFormat="1" applyFont="1" applyBorder="1" applyProtection="1">
      <protection locked="0"/>
    </xf>
    <xf numFmtId="2" fontId="7" fillId="0" borderId="0" xfId="17" applyNumberFormat="1" applyFont="1" applyFill="1" applyBorder="1" applyProtection="1">
      <protection locked="0"/>
    </xf>
    <xf numFmtId="0" fontId="7" fillId="0" borderId="5" xfId="18" applyFont="1" applyBorder="1" applyAlignment="1">
      <alignment horizontal="center" vertical="center"/>
    </xf>
    <xf numFmtId="10" fontId="8" fillId="5" borderId="5" xfId="19" applyNumberFormat="1" applyFont="1" applyFill="1" applyBorder="1" applyAlignment="1">
      <alignment horizontal="center" vertical="center"/>
    </xf>
    <xf numFmtId="0" fontId="8" fillId="5" borderId="5" xfId="18" applyFont="1" applyFill="1" applyBorder="1" applyAlignment="1">
      <alignment horizontal="center" vertical="center"/>
    </xf>
    <xf numFmtId="0" fontId="8" fillId="5" borderId="6" xfId="18" applyFont="1" applyFill="1" applyBorder="1" applyAlignment="1">
      <alignment horizontal="center" vertical="center"/>
    </xf>
    <xf numFmtId="10" fontId="8" fillId="0" borderId="0" xfId="19" applyNumberFormat="1" applyFont="1" applyFill="1" applyBorder="1" applyAlignment="1">
      <alignment horizontal="center"/>
    </xf>
    <xf numFmtId="0" fontId="8" fillId="0" borderId="0" xfId="18" applyFont="1" applyFill="1" applyBorder="1" applyAlignment="1">
      <alignment horizontal="center"/>
    </xf>
    <xf numFmtId="10" fontId="7" fillId="6" borderId="5" xfId="20" applyNumberFormat="1" applyFont="1" applyFill="1" applyBorder="1" applyAlignment="1" applyProtection="1">
      <alignment vertical="center"/>
      <protection locked="0"/>
    </xf>
    <xf numFmtId="10" fontId="7" fillId="6" borderId="5" xfId="20" applyNumberFormat="1" applyFont="1" applyFill="1" applyBorder="1" applyAlignment="1">
      <alignment vertical="center"/>
    </xf>
    <xf numFmtId="10" fontId="7" fillId="6" borderId="5" xfId="2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3" fontId="10" fillId="0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left" vertical="top" wrapText="1"/>
    </xf>
    <xf numFmtId="0" fontId="6" fillId="3" borderId="1" xfId="0" applyNumberFormat="1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 applyProtection="1">
      <alignment vertical="top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 applyProtection="1">
      <alignment vertical="top" wrapText="1"/>
    </xf>
    <xf numFmtId="166" fontId="9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8" fontId="6" fillId="0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center" vertical="top" wrapText="1"/>
    </xf>
    <xf numFmtId="164" fontId="0" fillId="4" borderId="14" xfId="0" applyNumberFormat="1" applyFill="1" applyBorder="1"/>
    <xf numFmtId="0" fontId="0" fillId="4" borderId="0" xfId="0" applyFill="1" applyBorder="1"/>
    <xf numFmtId="10" fontId="8" fillId="5" borderId="5" xfId="20" applyNumberFormat="1" applyFont="1" applyFill="1" applyBorder="1" applyAlignment="1" applyProtection="1">
      <alignment vertical="center"/>
      <protection locked="0"/>
    </xf>
    <xf numFmtId="10" fontId="11" fillId="0" borderId="1" xfId="28" applyNumberFormat="1" applyFont="1" applyFill="1" applyBorder="1" applyAlignment="1">
      <alignment horizontal="center" vertical="top" wrapText="1"/>
    </xf>
    <xf numFmtId="0" fontId="5" fillId="4" borderId="0" xfId="0" applyFont="1" applyFill="1" applyAlignment="1">
      <alignment horizontal="center"/>
    </xf>
    <xf numFmtId="0" fontId="8" fillId="4" borderId="0" xfId="0" applyFont="1" applyFill="1"/>
    <xf numFmtId="0" fontId="8" fillId="7" borderId="0" xfId="0" applyFont="1" applyFill="1"/>
    <xf numFmtId="0" fontId="5" fillId="7" borderId="0" xfId="0" applyFont="1" applyFill="1" applyAlignment="1">
      <alignment horizontal="center"/>
    </xf>
    <xf numFmtId="166" fontId="10" fillId="0" borderId="1" xfId="0" applyNumberFormat="1" applyFont="1" applyFill="1" applyBorder="1" applyAlignment="1">
      <alignment horizontal="center" vertical="center"/>
    </xf>
    <xf numFmtId="8" fontId="0" fillId="4" borderId="0" xfId="0" applyNumberFormat="1" applyFill="1"/>
    <xf numFmtId="170" fontId="11" fillId="8" borderId="1" xfId="1" applyNumberFormat="1" applyFont="1" applyFill="1" applyBorder="1" applyAlignment="1">
      <alignment horizontal="center" vertical="top" wrapText="1"/>
    </xf>
    <xf numFmtId="0" fontId="11" fillId="8" borderId="3" xfId="0" applyFont="1" applyFill="1" applyBorder="1" applyAlignment="1">
      <alignment horizontal="right" vertical="top" wrapText="1"/>
    </xf>
    <xf numFmtId="0" fontId="11" fillId="8" borderId="4" xfId="0" applyFont="1" applyFill="1" applyBorder="1" applyAlignment="1">
      <alignment horizontal="right" vertical="top" wrapText="1"/>
    </xf>
    <xf numFmtId="0" fontId="11" fillId="8" borderId="2" xfId="0" applyFont="1" applyFill="1" applyBorder="1" applyAlignment="1">
      <alignment horizontal="right" vertical="top" wrapText="1"/>
    </xf>
    <xf numFmtId="0" fontId="5" fillId="4" borderId="0" xfId="0" applyFont="1" applyFill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5" fillId="6" borderId="11" xfId="0" applyNumberFormat="1" applyFont="1" applyFill="1" applyBorder="1" applyAlignment="1" applyProtection="1">
      <alignment horizontal="center" vertical="center" wrapText="1"/>
    </xf>
    <xf numFmtId="0" fontId="5" fillId="6" borderId="12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right" vertical="top" wrapText="1"/>
    </xf>
    <xf numFmtId="0" fontId="11" fillId="0" borderId="4" xfId="0" applyFont="1" applyFill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vertical="top" wrapText="1"/>
    </xf>
    <xf numFmtId="0" fontId="18" fillId="0" borderId="0" xfId="16" applyFont="1" applyAlignment="1">
      <alignment horizontal="center"/>
    </xf>
    <xf numFmtId="0" fontId="7" fillId="5" borderId="5" xfId="18" applyFont="1" applyFill="1" applyBorder="1" applyAlignment="1">
      <alignment horizontal="center" vertical="center"/>
    </xf>
    <xf numFmtId="0" fontId="7" fillId="0" borderId="0" xfId="18" applyFont="1" applyAlignment="1">
      <alignment horizontal="justify" vertical="center" wrapText="1"/>
    </xf>
    <xf numFmtId="0" fontId="7" fillId="0" borderId="6" xfId="18" applyFont="1" applyBorder="1" applyAlignment="1">
      <alignment horizontal="left" vertical="center"/>
    </xf>
    <xf numFmtId="0" fontId="7" fillId="0" borderId="7" xfId="18" applyFont="1" applyBorder="1" applyAlignment="1">
      <alignment horizontal="left" vertical="center"/>
    </xf>
    <xf numFmtId="0" fontId="7" fillId="0" borderId="8" xfId="18" applyFont="1" applyBorder="1" applyAlignment="1">
      <alignment horizontal="left" vertical="center"/>
    </xf>
    <xf numFmtId="0" fontId="7" fillId="0" borderId="9" xfId="18" applyFont="1" applyBorder="1" applyAlignment="1">
      <alignment horizontal="left" vertical="center"/>
    </xf>
    <xf numFmtId="0" fontId="7" fillId="0" borderId="10" xfId="18" applyFont="1" applyBorder="1" applyAlignment="1">
      <alignment horizontal="left" vertical="center"/>
    </xf>
    <xf numFmtId="0" fontId="5" fillId="0" borderId="0" xfId="18" applyFont="1" applyAlignment="1">
      <alignment horizontal="center" vertical="center" wrapText="1"/>
    </xf>
    <xf numFmtId="0" fontId="8" fillId="5" borderId="6" xfId="18" applyFont="1" applyFill="1" applyBorder="1" applyAlignment="1">
      <alignment horizontal="center" vertical="center"/>
    </xf>
    <xf numFmtId="0" fontId="8" fillId="5" borderId="7" xfId="18" applyFont="1" applyFill="1" applyBorder="1" applyAlignment="1">
      <alignment horizontal="center" vertical="center"/>
    </xf>
  </cellXfs>
  <cellStyles count="29">
    <cellStyle name="Moeda" xfId="1" builtinId="4"/>
    <cellStyle name="Moeda 2" xfId="11"/>
    <cellStyle name="Moeda 3" xfId="21"/>
    <cellStyle name="Moeda 7" xfId="9"/>
    <cellStyle name="Normal" xfId="0" builtinId="0"/>
    <cellStyle name="Normal 14" xfId="15"/>
    <cellStyle name="Normal 15" xfId="18"/>
    <cellStyle name="Normal 15 2" xfId="25"/>
    <cellStyle name="Normal 2" xfId="2"/>
    <cellStyle name="Normal 2 2" xfId="3"/>
    <cellStyle name="Normal 3" xfId="8"/>
    <cellStyle name="Normal 4" xfId="16"/>
    <cellStyle name="Normal 4 2" xfId="24"/>
    <cellStyle name="Normal 5" xfId="22"/>
    <cellStyle name="Normal 6" xfId="4"/>
    <cellStyle name="Normal 6 2" xfId="12"/>
    <cellStyle name="Normal 6 2 2" xfId="5"/>
    <cellStyle name="Normal 9" xfId="7"/>
    <cellStyle name="Porcentagem" xfId="28" builtinId="5"/>
    <cellStyle name="Porcentagem 2" xfId="14"/>
    <cellStyle name="Porcentagem 3" xfId="20"/>
    <cellStyle name="Porcentagem 3 2" xfId="27"/>
    <cellStyle name="Porcentagem 4" xfId="23"/>
    <cellStyle name="Porcentagem 5" xfId="17"/>
    <cellStyle name="Vírgula" xfId="6" builtinId="3"/>
    <cellStyle name="Vírgula 2" xfId="10"/>
    <cellStyle name="Vírgula 3" xfId="13"/>
    <cellStyle name="Vírgula 3 2" xfId="19"/>
    <cellStyle name="Vírgula 3 2 2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t001262\Downloads\Anexo%20III%20-%20Modelo%20de%20Proposta%20Comerci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EAMP\GECOR%20MANUTEN&#199;&#195;O\TERMOS%20DE%20REFER&#202;NCIA%20_%20GECOR\TR%20Predial\TR%20vers&#245;es\Vers&#227;o%20Vs10_2019\Anexo%20III%20-%20Modelo%20de%20Proposta%20Comerc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e Instruções"/>
      <sheetName val="Itens de Manutenção A, B, C, D"/>
      <sheetName val="Composição de BDI"/>
      <sheetName val="Mão de Obra - Planilha 1 - E"/>
      <sheetName val="Mão de Obra - Planilha 2"/>
      <sheetName val="Mão de Obra - Planilha 3"/>
      <sheetName val="Mão de Obra - Planilha 4"/>
      <sheetName val="Mão de Obra - Planilha 5"/>
      <sheetName val="Mão de Obra - Planilha 6"/>
      <sheetName val="Mão de Obra - Planilha 7"/>
      <sheetName val="Mão de Obra - Planilha 8"/>
    </sheetNames>
    <sheetDataSet>
      <sheetData sheetId="0" refreshError="1"/>
      <sheetData sheetId="1">
        <row r="323">
          <cell r="H323">
            <v>0</v>
          </cell>
        </row>
      </sheetData>
      <sheetData sheetId="2"/>
      <sheetData sheetId="3">
        <row r="28">
          <cell r="C28">
            <v>0</v>
          </cell>
        </row>
      </sheetData>
      <sheetData sheetId="4">
        <row r="10">
          <cell r="C10" t="str">
            <v>03- Oficial de Manutenção de Edificações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e Instruções"/>
      <sheetName val="Itens de Manutenção A, B, C, D"/>
      <sheetName val="Composição de BDI"/>
      <sheetName val="Mão de Obra - Planilha 1 - E"/>
      <sheetName val="Mão de Obra - Planilha 2"/>
      <sheetName val="Mão de Obra - Planilha 3"/>
      <sheetName val="Mão de Obra - Planilha 4"/>
      <sheetName val="Mão de Obra - Planilha 5"/>
      <sheetName val="Mão de Obra - Planilha 6"/>
      <sheetName val="Mão de Obra - Planilha 7"/>
      <sheetName val="Mão de Obra - Planilha 8"/>
    </sheetNames>
    <sheetDataSet>
      <sheetData sheetId="0" refreshError="1"/>
      <sheetData sheetId="1">
        <row r="323">
          <cell r="H323">
            <v>0</v>
          </cell>
        </row>
      </sheetData>
      <sheetData sheetId="2"/>
      <sheetData sheetId="3">
        <row r="28">
          <cell r="C28">
            <v>0</v>
          </cell>
        </row>
      </sheetData>
      <sheetData sheetId="4">
        <row r="10">
          <cell r="C10" t="str">
            <v>03- Oficial de Manutenção de Edificações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zoomScale="85" zoomScaleNormal="85" workbookViewId="0">
      <selection activeCell="B90" sqref="B90"/>
    </sheetView>
  </sheetViews>
  <sheetFormatPr defaultRowHeight="12.75" x14ac:dyDescent="0.2"/>
  <cols>
    <col min="1" max="1" width="11" style="25" customWidth="1"/>
    <col min="2" max="2" width="78.140625" style="25" customWidth="1"/>
    <col min="3" max="3" width="10.42578125" style="25" customWidth="1"/>
    <col min="4" max="4" width="8" style="36" bestFit="1" customWidth="1"/>
    <col min="5" max="5" width="12.42578125" style="25" bestFit="1" customWidth="1"/>
    <col min="6" max="6" width="12.42578125" style="25" customWidth="1"/>
    <col min="7" max="7" width="14.7109375" style="25" bestFit="1" customWidth="1"/>
    <col min="8" max="8" width="15.28515625" style="25" bestFit="1" customWidth="1"/>
    <col min="9" max="9" width="12.42578125" style="25" bestFit="1" customWidth="1"/>
    <col min="10" max="10" width="9.140625" style="25"/>
    <col min="11" max="11" width="11" style="25" bestFit="1" customWidth="1"/>
    <col min="12" max="16384" width="9.140625" style="25"/>
  </cols>
  <sheetData>
    <row r="1" spans="1:11" ht="15.75" x14ac:dyDescent="0.25">
      <c r="A1" s="79" t="s">
        <v>279</v>
      </c>
      <c r="B1" s="79"/>
      <c r="C1" s="79"/>
      <c r="D1" s="79"/>
      <c r="E1" s="79"/>
      <c r="F1" s="79"/>
      <c r="G1" s="79"/>
      <c r="H1" s="79"/>
    </row>
    <row r="2" spans="1:11" ht="15.75" x14ac:dyDescent="0.2">
      <c r="A2" s="89" t="s">
        <v>238</v>
      </c>
      <c r="B2" s="90"/>
      <c r="C2" s="90"/>
      <c r="D2" s="90"/>
      <c r="E2" s="90"/>
      <c r="F2" s="90"/>
      <c r="G2" s="90"/>
      <c r="H2" s="90"/>
    </row>
    <row r="3" spans="1:11" ht="24.95" customHeight="1" x14ac:dyDescent="0.2">
      <c r="A3" s="1" t="s">
        <v>4</v>
      </c>
      <c r="B3" s="2" t="s">
        <v>5</v>
      </c>
      <c r="C3" s="1" t="s">
        <v>231</v>
      </c>
      <c r="D3" s="3" t="s">
        <v>232</v>
      </c>
      <c r="E3" s="3" t="s">
        <v>234</v>
      </c>
      <c r="F3" s="3" t="s">
        <v>235</v>
      </c>
      <c r="G3" s="3" t="s">
        <v>236</v>
      </c>
      <c r="H3" s="3" t="s">
        <v>237</v>
      </c>
    </row>
    <row r="4" spans="1:11" ht="7.5" customHeight="1" x14ac:dyDescent="0.2">
      <c r="A4" s="86"/>
      <c r="B4" s="87"/>
      <c r="C4" s="87"/>
      <c r="D4" s="87"/>
      <c r="E4" s="87"/>
      <c r="F4" s="87"/>
      <c r="G4" s="88"/>
    </row>
    <row r="5" spans="1:11" ht="12.75" customHeight="1" x14ac:dyDescent="0.2">
      <c r="A5" s="5">
        <v>1</v>
      </c>
      <c r="B5" s="32" t="s">
        <v>205</v>
      </c>
      <c r="C5" s="32"/>
      <c r="D5" s="32"/>
      <c r="E5" s="32"/>
      <c r="F5" s="32"/>
      <c r="G5" s="32"/>
      <c r="H5" s="32"/>
    </row>
    <row r="6" spans="1:11" x14ac:dyDescent="0.2">
      <c r="A6" s="7" t="s">
        <v>6</v>
      </c>
      <c r="B6" s="55" t="str">
        <f>VLOOKUP(A6,'Anx II B - Composição Custo'!B:J,5,FALSE)</f>
        <v>SERVIÇO DE MANUTENÇÃO PREVENTIVA EM SUBESTAÇÃO - SEMESTRAL - NÍVEL 1 - DIA ÚTIL</v>
      </c>
      <c r="C6" s="6" t="s">
        <v>9</v>
      </c>
      <c r="D6" s="53">
        <v>40</v>
      </c>
      <c r="E6" s="8">
        <f>ROUND(VLOOKUP(A6,'Anx II B - Composição Custo'!$B:$J,9,FALSE),2)</f>
        <v>1385.75</v>
      </c>
      <c r="F6" s="8">
        <f>ROUND((E6*(1+H$74)),2)</f>
        <v>1858.01</v>
      </c>
      <c r="G6" s="9">
        <f>E6*D6</f>
        <v>55430</v>
      </c>
      <c r="H6" s="9">
        <f>F6*D6</f>
        <v>74320.399999999994</v>
      </c>
      <c r="I6" s="35"/>
    </row>
    <row r="7" spans="1:11" x14ac:dyDescent="0.2">
      <c r="A7" s="7" t="s">
        <v>8</v>
      </c>
      <c r="B7" s="55" t="str">
        <f>VLOOKUP(A7,'Anx II B - Composição Custo'!B:J,5,FALSE)</f>
        <v>SERVIÇO DE MANUTENÇÃO PREVENTIVA EM SUBESTAÇÃO - ANUAL - NÍVEL 2 - SÁBADO E DOMINGO</v>
      </c>
      <c r="C7" s="6" t="s">
        <v>9</v>
      </c>
      <c r="D7" s="53">
        <f>4*5</f>
        <v>20</v>
      </c>
      <c r="E7" s="8">
        <f>ROUND(VLOOKUP(A7,'Anx II B - Composição Custo'!$B:$J,9,FALSE),2)</f>
        <v>3950.39</v>
      </c>
      <c r="F7" s="8">
        <f>ROUND((E7*(1+H$74)),2)</f>
        <v>5296.68</v>
      </c>
      <c r="G7" s="9">
        <f>E7*D7</f>
        <v>79007.8</v>
      </c>
      <c r="H7" s="9">
        <f>F7*D7</f>
        <v>105933.6</v>
      </c>
      <c r="I7" s="35"/>
    </row>
    <row r="8" spans="1:11" ht="22.5" x14ac:dyDescent="0.2">
      <c r="A8" s="7" t="s">
        <v>10</v>
      </c>
      <c r="B8" s="55" t="str">
        <f>VLOOKUP(A8,'Anx II B - Composição Custo'!B:J,5,FALSE)</f>
        <v>SERVIÇO DE MANUTENÇÃO CORRETIVA EM SUBESTAÇÃO - ATENDIMENTO COM DURAÇÃO DE ATÉ 8 HORAS - DIA ÚTIL</v>
      </c>
      <c r="C8" s="6" t="s">
        <v>9</v>
      </c>
      <c r="D8" s="53">
        <f>14*3</f>
        <v>42</v>
      </c>
      <c r="E8" s="8">
        <f>ROUND(VLOOKUP(A8,'Anx II B - Composição Custo'!$B:$J,9,FALSE),2)</f>
        <v>2170.8200000000002</v>
      </c>
      <c r="F8" s="8">
        <f>ROUND((E8*(1+H$74)),2)</f>
        <v>2910.64</v>
      </c>
      <c r="G8" s="9">
        <f>E8*D8</f>
        <v>91174.44</v>
      </c>
      <c r="H8" s="9">
        <f>F8*D8</f>
        <v>122246.87999999999</v>
      </c>
      <c r="I8" s="35"/>
    </row>
    <row r="9" spans="1:11" ht="22.5" x14ac:dyDescent="0.2">
      <c r="A9" s="7" t="s">
        <v>206</v>
      </c>
      <c r="B9" s="55" t="str">
        <f>VLOOKUP(A9,'Anx II B - Composição Custo'!B:J,5,FALSE)</f>
        <v>SERVIÇO DE MANUTENÇÃO CORRETIVA EM SUBESTAÇÃO - ATENDIMENTO COM DURAÇÃO DE ATÉ 8 HORAS - SÁBADO, DOMINGO E FERIADO</v>
      </c>
      <c r="C9" s="6" t="s">
        <v>9</v>
      </c>
      <c r="D9" s="53">
        <f>6*3</f>
        <v>18</v>
      </c>
      <c r="E9" s="8">
        <f>ROUND(VLOOKUP(A9,'Anx II B - Composição Custo'!$B:$J,9,FALSE),2)</f>
        <v>3208.5</v>
      </c>
      <c r="F9" s="8">
        <f>ROUND((E9*(1+H$74)),2)</f>
        <v>4301.96</v>
      </c>
      <c r="G9" s="9">
        <f>E9*D9</f>
        <v>57753</v>
      </c>
      <c r="H9" s="9">
        <f>F9*D9</f>
        <v>77435.28</v>
      </c>
      <c r="I9" s="35"/>
    </row>
    <row r="10" spans="1:11" x14ac:dyDescent="0.2">
      <c r="A10" s="80" t="s">
        <v>240</v>
      </c>
      <c r="B10" s="81"/>
      <c r="C10" s="81"/>
      <c r="D10" s="81"/>
      <c r="E10" s="81"/>
      <c r="F10" s="81"/>
      <c r="G10" s="82"/>
      <c r="H10" s="63">
        <f>SUM(H6:H9)</f>
        <v>379936.16000000003</v>
      </c>
      <c r="I10" s="35"/>
    </row>
    <row r="11" spans="1:11" x14ac:dyDescent="0.2">
      <c r="A11" s="5">
        <v>2</v>
      </c>
      <c r="B11" s="56" t="s">
        <v>19</v>
      </c>
      <c r="C11" s="32"/>
      <c r="D11" s="32"/>
      <c r="E11" s="32"/>
      <c r="F11" s="32"/>
      <c r="G11" s="32"/>
      <c r="H11" s="32"/>
      <c r="I11" s="35"/>
    </row>
    <row r="12" spans="1:11" ht="22.5" x14ac:dyDescent="0.2">
      <c r="A12" s="7" t="s">
        <v>12</v>
      </c>
      <c r="B12" s="55" t="str">
        <f>VLOOKUP(A12,'Anx II B - Composição Custo'!B:J,5,FALSE)</f>
        <v>ANÁLISE FÍSICO-QUÍMICA E CROMATOGRÁFICA DE AMOSTRA DE ÓLEO, CONFORME SUBITEM 6.2 DO TERMO DE REFERÊNCIA.</v>
      </c>
      <c r="C12" s="6" t="s">
        <v>9</v>
      </c>
      <c r="D12" s="7">
        <f>5*3</f>
        <v>15</v>
      </c>
      <c r="E12" s="8">
        <f>ROUND(VLOOKUP(A12,'Anx II B - Composição Custo'!$B:$J,9,FALSE),2)</f>
        <v>430</v>
      </c>
      <c r="F12" s="8">
        <f>ROUND((E12*(1+H$74)),2)</f>
        <v>576.54</v>
      </c>
      <c r="G12" s="9">
        <f>E12*D12</f>
        <v>6450</v>
      </c>
      <c r="H12" s="9">
        <f>F12*D12</f>
        <v>8648.0999999999985</v>
      </c>
      <c r="I12" s="35"/>
    </row>
    <row r="13" spans="1:11" ht="22.5" x14ac:dyDescent="0.2">
      <c r="A13" s="7" t="s">
        <v>13</v>
      </c>
      <c r="B13" s="55" t="str">
        <f>VLOOKUP(A13,'Anx II B - Composição Custo'!B:J,5,FALSE)</f>
        <v>ELABORAÇÃO DE COORDENOGRAMA DE RELÉ DE PROTEÇÃO, CONFORME SUBITEM 6.3 DO TERMO DE REFERÊNCIA.</v>
      </c>
      <c r="C13" s="6" t="s">
        <v>9</v>
      </c>
      <c r="D13" s="53">
        <v>5</v>
      </c>
      <c r="E13" s="8">
        <f>ROUND(VLOOKUP(A13,'Anx II B - Composição Custo'!$B:$J,9,FALSE),2)</f>
        <v>2502.5100000000002</v>
      </c>
      <c r="F13" s="8">
        <f>ROUND((E13*(1+H$74)),2)</f>
        <v>3355.37</v>
      </c>
      <c r="G13" s="9">
        <f>E13*D13</f>
        <v>12512.550000000001</v>
      </c>
      <c r="H13" s="9">
        <f>F13*D13</f>
        <v>16776.849999999999</v>
      </c>
      <c r="I13" s="35"/>
    </row>
    <row r="14" spans="1:11" ht="22.5" x14ac:dyDescent="0.2">
      <c r="A14" s="7" t="s">
        <v>210</v>
      </c>
      <c r="B14" s="55" t="str">
        <f>VLOOKUP(A14,'Anx II B - Composição Custo'!B:J,5,FALSE)</f>
        <v>CAMINHÃO GUINDAUTO HIDRAULICO COM CESTO AÉREO, CAPACIDADE MAXIMA DE CARGA 3300 KG, MOMENTO MAXIMO DE CARGA 5,8 TM , ALCANCE MAXIMO HORIZONTAL  7,60 M .</v>
      </c>
      <c r="C14" s="6" t="str">
        <f>VLOOKUP(A14,'Anx II B - Composição Custo'!B:J,6,FALSE)</f>
        <v>H</v>
      </c>
      <c r="D14" s="53">
        <v>27</v>
      </c>
      <c r="E14" s="8">
        <f>ROUND(VLOOKUP(A14,'Anx II B - Composição Custo'!$B:$J,9,FALSE),2)</f>
        <v>228.12</v>
      </c>
      <c r="F14" s="8">
        <f>ROUND((E14*(1+H$74)),2)</f>
        <v>305.86</v>
      </c>
      <c r="G14" s="9">
        <f>E14*D14</f>
        <v>6159.24</v>
      </c>
      <c r="H14" s="9">
        <f>F14*D14</f>
        <v>8258.2200000000012</v>
      </c>
      <c r="I14" s="35"/>
      <c r="K14" s="74"/>
    </row>
    <row r="15" spans="1:11" x14ac:dyDescent="0.2">
      <c r="A15" s="80" t="s">
        <v>241</v>
      </c>
      <c r="B15" s="81"/>
      <c r="C15" s="81"/>
      <c r="D15" s="81"/>
      <c r="E15" s="81"/>
      <c r="F15" s="81"/>
      <c r="G15" s="82"/>
      <c r="H15" s="63">
        <f>SUM(H12:H14)</f>
        <v>33683.17</v>
      </c>
      <c r="I15" s="35"/>
    </row>
    <row r="16" spans="1:11" x14ac:dyDescent="0.2">
      <c r="A16" s="5">
        <v>3</v>
      </c>
      <c r="B16" s="56" t="s">
        <v>244</v>
      </c>
      <c r="C16" s="32"/>
      <c r="D16" s="32"/>
      <c r="E16" s="32"/>
      <c r="F16" s="32"/>
      <c r="G16" s="32"/>
      <c r="H16" s="32"/>
      <c r="I16" s="35"/>
    </row>
    <row r="17" spans="1:9" x14ac:dyDescent="0.2">
      <c r="A17" s="7" t="s">
        <v>14</v>
      </c>
      <c r="B17" s="55" t="str">
        <f>VLOOKUP(A17,'Anx II B - Composição Custo'!B:J,5,FALSE)</f>
        <v>ELO FUSÍVEL 13,8 KV 8K, CONFORME NBR 7282.</v>
      </c>
      <c r="C17" s="6" t="str">
        <f>VLOOKUP(A17,'Anx II B - Composição Custo'!B:J,6,FALSE)</f>
        <v>UND</v>
      </c>
      <c r="D17" s="7">
        <v>3</v>
      </c>
      <c r="E17" s="8">
        <f>ROUND(VLOOKUP(A17,'Anx II B - Composição Custo'!$B:$J,9,FALSE),2)</f>
        <v>10.6</v>
      </c>
      <c r="F17" s="8">
        <f t="shared" ref="F17:F48" si="0">ROUND((E17*(1+H$74)),2)</f>
        <v>14.21</v>
      </c>
      <c r="G17" s="9">
        <f>E17*D17</f>
        <v>31.799999999999997</v>
      </c>
      <c r="H17" s="9">
        <f t="shared" ref="H17:H40" si="1">F17*D17</f>
        <v>42.63</v>
      </c>
    </row>
    <row r="18" spans="1:9" x14ac:dyDescent="0.2">
      <c r="A18" s="7" t="s">
        <v>15</v>
      </c>
      <c r="B18" s="55" t="str">
        <f>VLOOKUP(A18,'Anx II B - Composição Custo'!B:J,5,FALSE)</f>
        <v>ELO FUSÍVEL 13,8 KV 12K, CONFORME NBR 7282.</v>
      </c>
      <c r="C18" s="6" t="str">
        <f>VLOOKUP(A18,'Anx II B - Composição Custo'!B:J,6,FALSE)</f>
        <v>UND</v>
      </c>
      <c r="D18" s="7">
        <v>3</v>
      </c>
      <c r="E18" s="8">
        <f>ROUND(VLOOKUP(A18,'Anx II B - Composição Custo'!$B:$J,9,FALSE),2)</f>
        <v>9.9</v>
      </c>
      <c r="F18" s="8">
        <f t="shared" si="0"/>
        <v>13.27</v>
      </c>
      <c r="G18" s="9">
        <f>E18*D18</f>
        <v>29.700000000000003</v>
      </c>
      <c r="H18" s="9">
        <f t="shared" si="1"/>
        <v>39.81</v>
      </c>
      <c r="I18" s="35"/>
    </row>
    <row r="19" spans="1:9" x14ac:dyDescent="0.2">
      <c r="A19" s="7" t="s">
        <v>16</v>
      </c>
      <c r="B19" s="55" t="str">
        <f>VLOOKUP(A19,'Anx II B - Composição Custo'!B:J,5,FALSE)</f>
        <v xml:space="preserve">FUSÍVEL TIPO TP 15 KV IN 2 A, DIMENSÃO 27 X 195 MM, CONFORME IEC-60282 </v>
      </c>
      <c r="C19" s="6" t="str">
        <f>VLOOKUP(A19,'Anx II B - Composição Custo'!B:J,6,FALSE)</f>
        <v>UND</v>
      </c>
      <c r="D19" s="7">
        <v>3</v>
      </c>
      <c r="E19" s="8">
        <f>ROUND(VLOOKUP(A19,'Anx II B - Composição Custo'!$B:$J,9,FALSE),2)</f>
        <v>294.3</v>
      </c>
      <c r="F19" s="8">
        <f t="shared" si="0"/>
        <v>394.6</v>
      </c>
      <c r="G19" s="9">
        <f>E19*D19</f>
        <v>882.90000000000009</v>
      </c>
      <c r="H19" s="9">
        <f t="shared" si="1"/>
        <v>1183.8000000000002</v>
      </c>
    </row>
    <row r="20" spans="1:9" x14ac:dyDescent="0.2">
      <c r="A20" s="7" t="s">
        <v>17</v>
      </c>
      <c r="B20" s="55" t="str">
        <f>VLOOKUP(A20,'Anx II B - Composição Custo'!B:J,5,FALSE)</f>
        <v>FUSÍVEL DE MÉDIA TENSÃO HH 15 KV, U8, DIN 43625, IN 10A.</v>
      </c>
      <c r="C20" s="6" t="str">
        <f>VLOOKUP(A20,'Anx II B - Composição Custo'!B:J,6,FALSE)</f>
        <v>UND</v>
      </c>
      <c r="D20" s="7">
        <v>3</v>
      </c>
      <c r="E20" s="8">
        <f>ROUND(VLOOKUP(A20,'Anx II B - Composição Custo'!$B:$J,9,FALSE),2)</f>
        <v>308.60000000000002</v>
      </c>
      <c r="F20" s="8">
        <f t="shared" si="0"/>
        <v>413.77</v>
      </c>
      <c r="G20" s="9">
        <f>E20*D20</f>
        <v>925.80000000000007</v>
      </c>
      <c r="H20" s="9">
        <f t="shared" si="1"/>
        <v>1241.31</v>
      </c>
    </row>
    <row r="21" spans="1:9" x14ac:dyDescent="0.2">
      <c r="A21" s="7" t="s">
        <v>18</v>
      </c>
      <c r="B21" s="55" t="str">
        <f>VLOOKUP(A21,'Anx II B - Composição Custo'!B:J,5,FALSE)</f>
        <v>FUSÍVEL DE MÉDIA TENSÃO HH 15 KV, U8, DIN 43625, IN 25A.</v>
      </c>
      <c r="C21" s="6" t="str">
        <f>VLOOKUP(A21,'Anx II B - Composição Custo'!B:J,6,FALSE)</f>
        <v>UND</v>
      </c>
      <c r="D21" s="7">
        <v>3</v>
      </c>
      <c r="E21" s="8">
        <f>ROUND(VLOOKUP(A21,'Anx II B - Composição Custo'!$B:$J,9,FALSE),2)</f>
        <v>308.60000000000002</v>
      </c>
      <c r="F21" s="8">
        <f t="shared" si="0"/>
        <v>413.77</v>
      </c>
      <c r="G21" s="9">
        <f t="shared" ref="G21:G56" si="2">E21*D21</f>
        <v>925.80000000000007</v>
      </c>
      <c r="H21" s="9">
        <f t="shared" si="1"/>
        <v>1241.31</v>
      </c>
    </row>
    <row r="22" spans="1:9" x14ac:dyDescent="0.2">
      <c r="A22" s="7" t="s">
        <v>120</v>
      </c>
      <c r="B22" s="55" t="str">
        <f>VLOOKUP(A22,'Anx II B - Composição Custo'!B:J,5,FALSE)</f>
        <v>FUSÍVEL DE MÉDIA TENSÃO HH 15 KV, U8, DIN 43625, IN 40A.</v>
      </c>
      <c r="C22" s="6" t="str">
        <f>VLOOKUP(A22,'Anx II B - Composição Custo'!B:J,6,FALSE)</f>
        <v>UND</v>
      </c>
      <c r="D22" s="7">
        <v>3</v>
      </c>
      <c r="E22" s="8">
        <f>ROUND(VLOOKUP(A22,'Anx II B - Composição Custo'!$B:$J,9,FALSE),2)</f>
        <v>286.3</v>
      </c>
      <c r="F22" s="8">
        <f t="shared" si="0"/>
        <v>383.87</v>
      </c>
      <c r="G22" s="9">
        <f t="shared" si="2"/>
        <v>858.90000000000009</v>
      </c>
      <c r="H22" s="9">
        <f t="shared" si="1"/>
        <v>1151.6100000000001</v>
      </c>
    </row>
    <row r="23" spans="1:9" x14ac:dyDescent="0.2">
      <c r="A23" s="7" t="s">
        <v>121</v>
      </c>
      <c r="B23" s="55" t="str">
        <f>VLOOKUP(A23,'Anx II B - Composição Custo'!B:J,5,FALSE)</f>
        <v>FUSÍVEL DE MÉDIA TENSÃO HH 15 KV, U8, DIN 43625, IN 63A.</v>
      </c>
      <c r="C23" s="6" t="str">
        <f>VLOOKUP(A23,'Anx II B - Composição Custo'!B:J,6,FALSE)</f>
        <v>UND</v>
      </c>
      <c r="D23" s="7">
        <v>3</v>
      </c>
      <c r="E23" s="8">
        <f>ROUND(VLOOKUP(A23,'Anx II B - Composição Custo'!$B:$J,9,FALSE),2)</f>
        <v>364.5</v>
      </c>
      <c r="F23" s="8">
        <f t="shared" si="0"/>
        <v>488.72</v>
      </c>
      <c r="G23" s="9">
        <f t="shared" si="2"/>
        <v>1093.5</v>
      </c>
      <c r="H23" s="9">
        <f t="shared" si="1"/>
        <v>1466.16</v>
      </c>
    </row>
    <row r="24" spans="1:9" ht="22.5" x14ac:dyDescent="0.2">
      <c r="A24" s="7" t="s">
        <v>122</v>
      </c>
      <c r="B24" s="55" t="str">
        <f>VLOOKUP(A24,'Anx II B - Composição Custo'!B:J,5,FALSE)</f>
        <v>PARA-RAIOS DE DISTRIBUIÇÃO DE ÓXIDO DE ZINCO POLIMÉRICO, 15 KV, 5 KA, INCLUSO ACESSÓRIOS, NBR 16050.</v>
      </c>
      <c r="C24" s="6" t="str">
        <f>VLOOKUP(A24,'Anx II B - Composição Custo'!B:J,6,FALSE)</f>
        <v>UND</v>
      </c>
      <c r="D24" s="7">
        <v>3</v>
      </c>
      <c r="E24" s="8">
        <f>ROUND(VLOOKUP(A24,'Anx II B - Composição Custo'!$B:$J,9,FALSE),2)</f>
        <v>205.32</v>
      </c>
      <c r="F24" s="8">
        <f t="shared" si="0"/>
        <v>275.29000000000002</v>
      </c>
      <c r="G24" s="9">
        <f t="shared" si="2"/>
        <v>615.96</v>
      </c>
      <c r="H24" s="9">
        <f t="shared" si="1"/>
        <v>825.87000000000012</v>
      </c>
    </row>
    <row r="25" spans="1:9" x14ac:dyDescent="0.2">
      <c r="A25" s="7" t="s">
        <v>123</v>
      </c>
      <c r="B25" s="55" t="str">
        <f>VLOOKUP(A25,'Anx II B - Composição Custo'!B:J,5,FALSE)</f>
        <v>BORNE CONCÊNTRICO PARA VERGALHÃO DE COBRE Ø 3/8 - TIPO TERMINAL CENTRAL.</v>
      </c>
      <c r="C25" s="6" t="str">
        <f>VLOOKUP(A25,'Anx II B - Composição Custo'!B:J,6,FALSE)</f>
        <v>UND</v>
      </c>
      <c r="D25" s="7">
        <v>3</v>
      </c>
      <c r="E25" s="8">
        <f>ROUND(VLOOKUP(A25,'Anx II B - Composição Custo'!$B:$J,9,FALSE),2)</f>
        <v>27</v>
      </c>
      <c r="F25" s="8">
        <f t="shared" si="0"/>
        <v>36.200000000000003</v>
      </c>
      <c r="G25" s="9">
        <f t="shared" si="2"/>
        <v>81</v>
      </c>
      <c r="H25" s="9">
        <f t="shared" si="1"/>
        <v>108.60000000000001</v>
      </c>
    </row>
    <row r="26" spans="1:9" x14ac:dyDescent="0.2">
      <c r="A26" s="7" t="s">
        <v>124</v>
      </c>
      <c r="B26" s="55" t="str">
        <f>VLOOKUP(A26,'Anx II B - Composição Custo'!B:J,5,FALSE)</f>
        <v>BORNE CONCÊNTRICO PARA VERGALHÃO DE COBRE Ø 3/8 - TIPO TERMINAL LATERAL.</v>
      </c>
      <c r="C26" s="6" t="str">
        <f>VLOOKUP(A26,'Anx II B - Composição Custo'!B:J,6,FALSE)</f>
        <v>UND</v>
      </c>
      <c r="D26" s="7">
        <v>3</v>
      </c>
      <c r="E26" s="8">
        <f>ROUND(VLOOKUP(A26,'Anx II B - Composição Custo'!$B:$J,9,FALSE),2)</f>
        <v>34.5</v>
      </c>
      <c r="F26" s="8">
        <f t="shared" si="0"/>
        <v>46.26</v>
      </c>
      <c r="G26" s="9">
        <f t="shared" si="2"/>
        <v>103.5</v>
      </c>
      <c r="H26" s="9">
        <f t="shared" si="1"/>
        <v>138.78</v>
      </c>
    </row>
    <row r="27" spans="1:9" x14ac:dyDescent="0.2">
      <c r="A27" s="7" t="s">
        <v>125</v>
      </c>
      <c r="B27" s="55" t="str">
        <f>VLOOKUP(A27,'Anx II B - Composição Custo'!B:J,5,FALSE)</f>
        <v>BORNE CONCÊNTRICO PARA VERGALHÃO DE COBRE Ø 3/8 - TIPO TERMINAL ANGULAR.</v>
      </c>
      <c r="C27" s="6" t="str">
        <f>VLOOKUP(A27,'Anx II B - Composição Custo'!B:J,6,FALSE)</f>
        <v>UND</v>
      </c>
      <c r="D27" s="7">
        <v>3</v>
      </c>
      <c r="E27" s="8">
        <f>ROUND(VLOOKUP(A27,'Anx II B - Composição Custo'!$B:$J,9,FALSE),2)</f>
        <v>37.35</v>
      </c>
      <c r="F27" s="8">
        <f t="shared" si="0"/>
        <v>50.08</v>
      </c>
      <c r="G27" s="9">
        <f t="shared" si="2"/>
        <v>112.05000000000001</v>
      </c>
      <c r="H27" s="9">
        <f t="shared" si="1"/>
        <v>150.24</v>
      </c>
    </row>
    <row r="28" spans="1:9" x14ac:dyDescent="0.2">
      <c r="A28" s="7" t="s">
        <v>126</v>
      </c>
      <c r="B28" s="55" t="str">
        <f>VLOOKUP(A28,'Anx II B - Composição Custo'!B:J,5,FALSE)</f>
        <v>BORNE CONCÊNTRICO PARA VERGALHÃO DE COBRE Ø 3/8 - TIPO DERIVAÇÃO T.</v>
      </c>
      <c r="C28" s="6" t="str">
        <f>VLOOKUP(A28,'Anx II B - Composição Custo'!B:J,6,FALSE)</f>
        <v>UND</v>
      </c>
      <c r="D28" s="7">
        <v>3</v>
      </c>
      <c r="E28" s="8">
        <f>ROUND(VLOOKUP(A28,'Anx II B - Composição Custo'!$B:$J,9,FALSE),2)</f>
        <v>51.47</v>
      </c>
      <c r="F28" s="8">
        <f t="shared" si="0"/>
        <v>69.010000000000005</v>
      </c>
      <c r="G28" s="9">
        <f t="shared" si="2"/>
        <v>154.41</v>
      </c>
      <c r="H28" s="9">
        <f t="shared" si="1"/>
        <v>207.03000000000003</v>
      </c>
    </row>
    <row r="29" spans="1:9" x14ac:dyDescent="0.2">
      <c r="A29" s="7" t="s">
        <v>127</v>
      </c>
      <c r="B29" s="55" t="str">
        <f>VLOOKUP(A29,'Anx II B - Composição Custo'!B:J,5,FALSE)</f>
        <v>BORNE CONCÊNTRICO PARA VERGALHÃO DE COBRE Ø 3/8 - TIPO UNIÃO SIMPLES.</v>
      </c>
      <c r="C29" s="6" t="str">
        <f>VLOOKUP(A29,'Anx II B - Composição Custo'!B:J,6,FALSE)</f>
        <v>UND</v>
      </c>
      <c r="D29" s="7">
        <v>3</v>
      </c>
      <c r="E29" s="8">
        <f>ROUND(VLOOKUP(A29,'Anx II B - Composição Custo'!$B:$J,9,FALSE),2)</f>
        <v>34.5</v>
      </c>
      <c r="F29" s="8">
        <f t="shared" si="0"/>
        <v>46.26</v>
      </c>
      <c r="G29" s="9">
        <f t="shared" ref="G29:G40" si="3">E29*D29</f>
        <v>103.5</v>
      </c>
      <c r="H29" s="9">
        <f t="shared" si="1"/>
        <v>138.78</v>
      </c>
    </row>
    <row r="30" spans="1:9" x14ac:dyDescent="0.2">
      <c r="A30" s="7" t="s">
        <v>128</v>
      </c>
      <c r="B30" s="55" t="str">
        <f>VLOOKUP(A30,'Anx II B - Composição Custo'!B:J,5,FALSE)</f>
        <v>VERGALHÃO DE COBRE ELETROLÍTICO Ø 3/8".</v>
      </c>
      <c r="C30" s="6" t="str">
        <f>VLOOKUP(A30,'Anx II B - Composição Custo'!B:J,6,FALSE)</f>
        <v>M</v>
      </c>
      <c r="D30" s="7">
        <v>30</v>
      </c>
      <c r="E30" s="8">
        <f>ROUND(VLOOKUP(A30,'Anx II B - Composição Custo'!$B:$J,9,FALSE),2)</f>
        <v>109.4</v>
      </c>
      <c r="F30" s="8">
        <f t="shared" si="0"/>
        <v>146.68</v>
      </c>
      <c r="G30" s="9">
        <f t="shared" si="3"/>
        <v>3282</v>
      </c>
      <c r="H30" s="9">
        <f t="shared" si="1"/>
        <v>4400.4000000000005</v>
      </c>
    </row>
    <row r="31" spans="1:9" ht="21.75" customHeight="1" x14ac:dyDescent="0.2">
      <c r="A31" s="7" t="s">
        <v>129</v>
      </c>
      <c r="B31" s="55" t="str">
        <f>VLOOKUP(A31,'Anx II B - Composição Custo'!B:J,5,FALSE)</f>
        <v>ISOLADOR PEDESTAL EM PORCELANA CLASSE 15KV COM PRENSA-FIO PARA VERGALHÕES DE COBRE REDONDO.</v>
      </c>
      <c r="C31" s="6" t="str">
        <f>VLOOKUP(A31,'Anx II B - Composição Custo'!B:J,6,FALSE)</f>
        <v>UND</v>
      </c>
      <c r="D31" s="7">
        <v>6</v>
      </c>
      <c r="E31" s="8">
        <f>ROUND(VLOOKUP(A31,'Anx II B - Composição Custo'!$B:$J,9,FALSE),2)</f>
        <v>112</v>
      </c>
      <c r="F31" s="8">
        <f t="shared" si="0"/>
        <v>150.16999999999999</v>
      </c>
      <c r="G31" s="9">
        <f t="shared" si="3"/>
        <v>672</v>
      </c>
      <c r="H31" s="9">
        <f t="shared" si="1"/>
        <v>901.02</v>
      </c>
    </row>
    <row r="32" spans="1:9" x14ac:dyDescent="0.2">
      <c r="A32" s="7" t="s">
        <v>130</v>
      </c>
      <c r="B32" s="55" t="str">
        <f>VLOOKUP(A32,'Anx II B - Composição Custo'!B:J,5,FALSE)</f>
        <v>TRANSFORMADOR DE POTENCIAL PARA PROTEÇÃO EM EPÓXI 13.800 - 230/115V - 1000VA.</v>
      </c>
      <c r="C32" s="6" t="str">
        <f>VLOOKUP(A32,'Anx II B - Composição Custo'!B:J,6,FALSE)</f>
        <v>UND</v>
      </c>
      <c r="D32" s="7">
        <v>2</v>
      </c>
      <c r="E32" s="8">
        <f>ROUND(VLOOKUP(A32,'Anx II B - Composição Custo'!$B:$J,9,FALSE),2)</f>
        <v>4071.2</v>
      </c>
      <c r="F32" s="8">
        <f t="shared" si="0"/>
        <v>5458.66</v>
      </c>
      <c r="G32" s="9">
        <f t="shared" si="3"/>
        <v>8142.4</v>
      </c>
      <c r="H32" s="9">
        <f t="shared" si="1"/>
        <v>10917.32</v>
      </c>
    </row>
    <row r="33" spans="1:8" x14ac:dyDescent="0.2">
      <c r="A33" s="7" t="s">
        <v>131</v>
      </c>
      <c r="B33" s="55" t="str">
        <f>VLOOKUP(A33,'Anx II B - Composição Custo'!B:J,5,FALSE)</f>
        <v>TRANSFORMADOR DE CORRENTE PARA PROTEÇÃO 15 KV, 10B100, NBR 6856, 100:5 OU INFERIOR.</v>
      </c>
      <c r="C33" s="6" t="str">
        <f>VLOOKUP(A33,'Anx II B - Composição Custo'!B:J,6,FALSE)</f>
        <v>UND</v>
      </c>
      <c r="D33" s="7">
        <v>2</v>
      </c>
      <c r="E33" s="8">
        <f>ROUND(VLOOKUP(A33,'Anx II B - Composição Custo'!$B:$J,9,FALSE),2)</f>
        <v>1912.3</v>
      </c>
      <c r="F33" s="8">
        <f t="shared" si="0"/>
        <v>2564.0100000000002</v>
      </c>
      <c r="G33" s="9">
        <f t="shared" si="3"/>
        <v>3824.6</v>
      </c>
      <c r="H33" s="9">
        <f t="shared" si="1"/>
        <v>5128.0200000000004</v>
      </c>
    </row>
    <row r="34" spans="1:8" x14ac:dyDescent="0.2">
      <c r="A34" s="7" t="s">
        <v>132</v>
      </c>
      <c r="B34" s="55" t="str">
        <f>VLOOKUP(A34,'Anx II B - Composição Custo'!B:J,5,FALSE)</f>
        <v>TRANSFORMADOR DE CORRENTE TIPO JANELA, 600V, EXATIDÃO &lt; 1%, 1200:5</v>
      </c>
      <c r="C34" s="6" t="str">
        <f>VLOOKUP(A34,'Anx II B - Composição Custo'!B:J,6,FALSE)</f>
        <v>UND</v>
      </c>
      <c r="D34" s="7">
        <v>0</v>
      </c>
      <c r="E34" s="8">
        <f>ROUND(VLOOKUP(A34,'Anx II B - Composição Custo'!$B:$J,9,FALSE),2)</f>
        <v>200.56</v>
      </c>
      <c r="F34" s="8">
        <f t="shared" si="0"/>
        <v>268.91000000000003</v>
      </c>
      <c r="G34" s="9">
        <f t="shared" si="3"/>
        <v>0</v>
      </c>
      <c r="H34" s="9">
        <f t="shared" si="1"/>
        <v>0</v>
      </c>
    </row>
    <row r="35" spans="1:8" x14ac:dyDescent="0.2">
      <c r="A35" s="7" t="s">
        <v>133</v>
      </c>
      <c r="B35" s="55" t="str">
        <f>VLOOKUP(A35,'Anx II B - Composição Custo'!B:J,5,FALSE)</f>
        <v>TRANSFORMADOR DE CORRENTE TIPO JANELA, 600V, EXATIDÃO &lt; 1%, 600:5</v>
      </c>
      <c r="C35" s="6" t="str">
        <f>VLOOKUP(A35,'Anx II B - Composição Custo'!B:J,6,FALSE)</f>
        <v>UND</v>
      </c>
      <c r="D35" s="7">
        <v>3</v>
      </c>
      <c r="E35" s="8">
        <f>ROUND(VLOOKUP(A35,'Anx II B - Composição Custo'!$B:$J,9,FALSE),2)</f>
        <v>156.96</v>
      </c>
      <c r="F35" s="8">
        <f t="shared" si="0"/>
        <v>210.45</v>
      </c>
      <c r="G35" s="9">
        <f t="shared" si="3"/>
        <v>470.88</v>
      </c>
      <c r="H35" s="9">
        <f t="shared" si="1"/>
        <v>631.34999999999991</v>
      </c>
    </row>
    <row r="36" spans="1:8" x14ac:dyDescent="0.2">
      <c r="A36" s="7" t="s">
        <v>134</v>
      </c>
      <c r="B36" s="55" t="str">
        <f>VLOOKUP(A36,'Anx II B - Composição Custo'!B:J,5,FALSE)</f>
        <v>CABO DE COBRE FLEXÍVEL ISOLADO PVC 0,6/1 KV - 4 MM².</v>
      </c>
      <c r="C36" s="6" t="str">
        <f>VLOOKUP(A36,'Anx II B - Composição Custo'!B:J,6,FALSE)</f>
        <v>M</v>
      </c>
      <c r="D36" s="7">
        <v>100</v>
      </c>
      <c r="E36" s="8">
        <f>ROUND(VLOOKUP(A36,'Anx II B - Composição Custo'!$B:$J,9,FALSE),2)</f>
        <v>3.47</v>
      </c>
      <c r="F36" s="8">
        <f t="shared" si="0"/>
        <v>4.6500000000000004</v>
      </c>
      <c r="G36" s="9">
        <f t="shared" si="3"/>
        <v>347</v>
      </c>
      <c r="H36" s="9">
        <f t="shared" si="1"/>
        <v>465.00000000000006</v>
      </c>
    </row>
    <row r="37" spans="1:8" x14ac:dyDescent="0.2">
      <c r="A37" s="7" t="s">
        <v>135</v>
      </c>
      <c r="B37" s="55" t="str">
        <f>VLOOKUP(A37,'Anx II B - Composição Custo'!B:J,5,FALSE)</f>
        <v>CABO DE COBRE FLEXÍVEL ISOLADO PVC 0,6/1 KV - 16 MM².</v>
      </c>
      <c r="C37" s="6" t="str">
        <f>VLOOKUP(A37,'Anx II B - Composição Custo'!B:J,6,FALSE)</f>
        <v>M</v>
      </c>
      <c r="D37" s="7">
        <v>30</v>
      </c>
      <c r="E37" s="8">
        <f>ROUND(VLOOKUP(A37,'Anx II B - Composição Custo'!$B:$J,9,FALSE),2)</f>
        <v>13.18</v>
      </c>
      <c r="F37" s="8">
        <f t="shared" si="0"/>
        <v>17.670000000000002</v>
      </c>
      <c r="G37" s="9">
        <f t="shared" si="3"/>
        <v>395.4</v>
      </c>
      <c r="H37" s="9">
        <f t="shared" si="1"/>
        <v>530.1</v>
      </c>
    </row>
    <row r="38" spans="1:8" x14ac:dyDescent="0.2">
      <c r="A38" s="7" t="s">
        <v>136</v>
      </c>
      <c r="B38" s="55" t="str">
        <f>VLOOKUP(A38,'Anx II B - Composição Custo'!B:J,5,FALSE)</f>
        <v>CABO DE COBRE FLEXÍVEL ISOLADO PVC 0,6/1 KV - 35 MM².</v>
      </c>
      <c r="C38" s="6" t="str">
        <f>VLOOKUP(A38,'Anx II B - Composição Custo'!B:J,6,FALSE)</f>
        <v>M</v>
      </c>
      <c r="D38" s="7">
        <v>10</v>
      </c>
      <c r="E38" s="8">
        <f>ROUND(VLOOKUP(A38,'Anx II B - Composição Custo'!$B:$J,9,FALSE),2)</f>
        <v>28.88</v>
      </c>
      <c r="F38" s="8">
        <f t="shared" si="0"/>
        <v>38.72</v>
      </c>
      <c r="G38" s="9">
        <f t="shared" si="3"/>
        <v>288.8</v>
      </c>
      <c r="H38" s="9">
        <f t="shared" si="1"/>
        <v>387.2</v>
      </c>
    </row>
    <row r="39" spans="1:8" x14ac:dyDescent="0.2">
      <c r="A39" s="7" t="s">
        <v>137</v>
      </c>
      <c r="B39" s="55" t="str">
        <f>VLOOKUP(A39,'Anx II B - Composição Custo'!B:J,5,FALSE)</f>
        <v>CABO DE COBRE FLEXÍVEL ISOLADO PVC 0,6/1 KV - 70 MM².</v>
      </c>
      <c r="C39" s="6" t="str">
        <f>VLOOKUP(A39,'Anx II B - Composição Custo'!B:J,6,FALSE)</f>
        <v>M</v>
      </c>
      <c r="D39" s="7">
        <v>10</v>
      </c>
      <c r="E39" s="8">
        <f>ROUND(VLOOKUP(A39,'Anx II B - Composição Custo'!$B:$J,9,FALSE),2)</f>
        <v>59.75</v>
      </c>
      <c r="F39" s="8">
        <f t="shared" si="0"/>
        <v>80.11</v>
      </c>
      <c r="G39" s="9">
        <f t="shared" si="3"/>
        <v>597.5</v>
      </c>
      <c r="H39" s="9">
        <f t="shared" si="1"/>
        <v>801.1</v>
      </c>
    </row>
    <row r="40" spans="1:8" x14ac:dyDescent="0.2">
      <c r="A40" s="7" t="s">
        <v>138</v>
      </c>
      <c r="B40" s="55" t="str">
        <f>VLOOKUP(A40,'Anx II B - Composição Custo'!B:J,5,FALSE)</f>
        <v>CABO DE COBRE FLEXÍVEL ISOLADO PVC 0,6/1 KV - 95 MM².</v>
      </c>
      <c r="C40" s="6" t="str">
        <f>VLOOKUP(A40,'Anx II B - Composição Custo'!B:J,6,FALSE)</f>
        <v>M</v>
      </c>
      <c r="D40" s="7">
        <v>10</v>
      </c>
      <c r="E40" s="8">
        <f>ROUND(VLOOKUP(A40,'Anx II B - Composição Custo'!$B:$J,9,FALSE),2)</f>
        <v>77.569999999999993</v>
      </c>
      <c r="F40" s="8">
        <f t="shared" si="0"/>
        <v>104.01</v>
      </c>
      <c r="G40" s="9">
        <f t="shared" si="3"/>
        <v>775.69999999999993</v>
      </c>
      <c r="H40" s="9">
        <f t="shared" si="1"/>
        <v>1040.1000000000001</v>
      </c>
    </row>
    <row r="41" spans="1:8" x14ac:dyDescent="0.2">
      <c r="A41" s="7" t="s">
        <v>139</v>
      </c>
      <c r="B41" s="55" t="str">
        <f>VLOOKUP(A41,'Anx II B - Composição Custo'!B:J,5,FALSE)</f>
        <v>CABO DE COBRE FLEXÍVEL ISOLADO PVC 0,6/1 KV - 120 MM².</v>
      </c>
      <c r="C41" s="6" t="str">
        <f>VLOOKUP(A41,'Anx II B - Composição Custo'!B:J,6,FALSE)</f>
        <v>M</v>
      </c>
      <c r="D41" s="7">
        <v>17</v>
      </c>
      <c r="E41" s="8">
        <f>ROUND(VLOOKUP(A41,'Anx II B - Composição Custo'!$B:$J,9,FALSE),2)</f>
        <v>101.45</v>
      </c>
      <c r="F41" s="8">
        <f t="shared" si="0"/>
        <v>136.02000000000001</v>
      </c>
      <c r="G41" s="9">
        <f t="shared" si="2"/>
        <v>1724.65</v>
      </c>
      <c r="H41" s="9">
        <f t="shared" ref="H41:H56" si="4">F41*D41</f>
        <v>2312.34</v>
      </c>
    </row>
    <row r="42" spans="1:8" x14ac:dyDescent="0.2">
      <c r="A42" s="7" t="s">
        <v>140</v>
      </c>
      <c r="B42" s="55" t="str">
        <f>VLOOKUP(A42,'Anx II B - Composição Custo'!B:J,5,FALSE)</f>
        <v>CABO DE COBRE FLEXÍVEL ISOLADO PVC 0,6/1 KV - 150 MM².</v>
      </c>
      <c r="C42" s="6" t="str">
        <f>VLOOKUP(A42,'Anx II B - Composição Custo'!B:J,6,FALSE)</f>
        <v>M</v>
      </c>
      <c r="D42" s="7">
        <v>10</v>
      </c>
      <c r="E42" s="8">
        <f>ROUND(VLOOKUP(A42,'Anx II B - Composição Custo'!$B:$J,9,FALSE),2)</f>
        <v>122.9</v>
      </c>
      <c r="F42" s="8">
        <f t="shared" si="0"/>
        <v>164.78</v>
      </c>
      <c r="G42" s="9">
        <f t="shared" si="2"/>
        <v>1229</v>
      </c>
      <c r="H42" s="9">
        <f t="shared" si="4"/>
        <v>1647.8</v>
      </c>
    </row>
    <row r="43" spans="1:8" x14ac:dyDescent="0.2">
      <c r="A43" s="7" t="s">
        <v>141</v>
      </c>
      <c r="B43" s="55" t="str">
        <f>VLOOKUP(A43,'Anx II B - Composição Custo'!B:J,5,FALSE)</f>
        <v>CABO DE COBRE FLEXÍVEL ISOLADO PVC 0,6/1 KV - 240 MM².</v>
      </c>
      <c r="C43" s="6" t="str">
        <f>VLOOKUP(A43,'Anx II B - Composição Custo'!B:J,6,FALSE)</f>
        <v>M</v>
      </c>
      <c r="D43" s="7">
        <v>10</v>
      </c>
      <c r="E43" s="8">
        <f>ROUND(VLOOKUP(A43,'Anx II B - Composição Custo'!$B:$J,9,FALSE),2)</f>
        <v>200.61</v>
      </c>
      <c r="F43" s="8">
        <f t="shared" si="0"/>
        <v>268.98</v>
      </c>
      <c r="G43" s="9">
        <f t="shared" si="2"/>
        <v>2006.1000000000001</v>
      </c>
      <c r="H43" s="9">
        <f t="shared" si="4"/>
        <v>2689.8</v>
      </c>
    </row>
    <row r="44" spans="1:8" x14ac:dyDescent="0.2">
      <c r="A44" s="7" t="s">
        <v>142</v>
      </c>
      <c r="B44" s="55" t="str">
        <f>VLOOKUP(A44,'Anx II B - Composição Custo'!B:J,5,FALSE)</f>
        <v>CABO DE COBRE ISOLADO EPR/XLPE NBR 6251, 8,7/15 KV - 25 MM².</v>
      </c>
      <c r="C44" s="6" t="str">
        <f>VLOOKUP(A44,'Anx II B - Composição Custo'!B:J,6,FALSE)</f>
        <v>M</v>
      </c>
      <c r="D44" s="7">
        <v>50</v>
      </c>
      <c r="E44" s="8">
        <f>ROUND(VLOOKUP(A44,'Anx II B - Composição Custo'!$B:$J,9,FALSE),2)</f>
        <v>63</v>
      </c>
      <c r="F44" s="8">
        <f t="shared" si="0"/>
        <v>84.47</v>
      </c>
      <c r="G44" s="9">
        <f t="shared" si="2"/>
        <v>3150</v>
      </c>
      <c r="H44" s="9">
        <f t="shared" si="4"/>
        <v>4223.5</v>
      </c>
    </row>
    <row r="45" spans="1:8" x14ac:dyDescent="0.2">
      <c r="A45" s="7" t="s">
        <v>143</v>
      </c>
      <c r="B45" s="55" t="str">
        <f>VLOOKUP(A45,'Anx II B - Composição Custo'!B:J,5,FALSE)</f>
        <v>CABO DE COBRE ISOLADO EPR/XLPE NBR 6251 8,7/15 KV - 35 MM².</v>
      </c>
      <c r="C45" s="6" t="str">
        <f>VLOOKUP(A45,'Anx II B - Composição Custo'!B:J,6,FALSE)</f>
        <v>M</v>
      </c>
      <c r="D45" s="7">
        <v>50</v>
      </c>
      <c r="E45" s="8">
        <f>ROUND(VLOOKUP(A45,'Anx II B - Composição Custo'!$B:$J,9,FALSE),2)</f>
        <v>82.23</v>
      </c>
      <c r="F45" s="8">
        <f t="shared" si="0"/>
        <v>110.25</v>
      </c>
      <c r="G45" s="9">
        <f t="shared" si="2"/>
        <v>4111.5</v>
      </c>
      <c r="H45" s="9">
        <f t="shared" si="4"/>
        <v>5512.5</v>
      </c>
    </row>
    <row r="46" spans="1:8" x14ac:dyDescent="0.2">
      <c r="A46" s="7" t="s">
        <v>144</v>
      </c>
      <c r="B46" s="55" t="str">
        <f>VLOOKUP(A46,'Anx II B - Composição Custo'!B:J,5,FALSE)</f>
        <v>CONDUTOR DE COBRE NU 50 MM² CONFORME NBR 6524.</v>
      </c>
      <c r="C46" s="6" t="str">
        <f>VLOOKUP(A46,'Anx II B - Composição Custo'!B:J,6,FALSE)</f>
        <v>UND</v>
      </c>
      <c r="D46" s="7">
        <v>50</v>
      </c>
      <c r="E46" s="8">
        <f>ROUND(VLOOKUP(A46,'Anx II B - Composição Custo'!$B:$J,9,FALSE),2)</f>
        <v>44.9</v>
      </c>
      <c r="F46" s="8">
        <f t="shared" si="0"/>
        <v>60.2</v>
      </c>
      <c r="G46" s="9">
        <f t="shared" si="2"/>
        <v>2245</v>
      </c>
      <c r="H46" s="9">
        <f t="shared" si="4"/>
        <v>3010</v>
      </c>
    </row>
    <row r="47" spans="1:8" x14ac:dyDescent="0.2">
      <c r="A47" s="7" t="s">
        <v>145</v>
      </c>
      <c r="B47" s="55" t="str">
        <f>VLOOKUP(A47,'Anx II B - Composição Custo'!B:J,5,FALSE)</f>
        <v>CONDUTOR DE COBRE NU 70 MM² CONFORME NBR 6524</v>
      </c>
      <c r="C47" s="6" t="str">
        <f>VLOOKUP(A47,'Anx II B - Composição Custo'!B:J,6,FALSE)</f>
        <v>UND</v>
      </c>
      <c r="D47" s="7">
        <v>50</v>
      </c>
      <c r="E47" s="8">
        <f>ROUND(VLOOKUP(A47,'Anx II B - Composição Custo'!$B:$J,9,FALSE),2)</f>
        <v>59.32</v>
      </c>
      <c r="F47" s="8">
        <f t="shared" si="0"/>
        <v>79.540000000000006</v>
      </c>
      <c r="G47" s="9">
        <f t="shared" si="2"/>
        <v>2966</v>
      </c>
      <c r="H47" s="9">
        <f t="shared" si="4"/>
        <v>3977.0000000000005</v>
      </c>
    </row>
    <row r="48" spans="1:8" ht="33.75" x14ac:dyDescent="0.2">
      <c r="A48" s="7" t="s">
        <v>146</v>
      </c>
      <c r="B48" s="55" t="str">
        <f>VLOOKUP(A48,'Anx II B - Composição Custo'!B:J,5,FALSE)</f>
        <v>CONJUNTO DE TERMINAÇÃO CONTRÁTIL A FRIO PARA CABOS COM DIÂMETRO DE ISOLAÇÃO PRIMÁRIA / COBERTURA DE ATÉ 22/29 MM, TENSÃO 8,7/15 KV, PARA USO INTERNO OU EXTERNO, CONFORME NBR 9314/2006.</v>
      </c>
      <c r="C48" s="6" t="str">
        <f>VLOOKUP(A48,'Anx II B - Composição Custo'!B:J,6,FALSE)</f>
        <v>UND</v>
      </c>
      <c r="D48" s="7">
        <v>6</v>
      </c>
      <c r="E48" s="8">
        <f>ROUND(VLOOKUP(A48,'Anx II B - Composição Custo'!$B:$J,9,FALSE),2)</f>
        <v>267.89999999999998</v>
      </c>
      <c r="F48" s="8">
        <f t="shared" si="0"/>
        <v>359.2</v>
      </c>
      <c r="G48" s="9">
        <f t="shared" si="2"/>
        <v>1607.3999999999999</v>
      </c>
      <c r="H48" s="9">
        <f t="shared" si="4"/>
        <v>2155.1999999999998</v>
      </c>
    </row>
    <row r="49" spans="1:8" ht="33.75" x14ac:dyDescent="0.2">
      <c r="A49" s="7" t="s">
        <v>147</v>
      </c>
      <c r="B49" s="55" t="str">
        <f>VLOOKUP(A49,'Anx II B - Composição Custo'!B:J,5,FALSE)</f>
        <v>EMENDA CONTRÁTIL A FRIO, PARA CABOS AÉREOS OU SUBTERRÂNEO ISOLADOS E BLINDADOS COM DIÂMETRO DE ISOLAÇÃO PRIMÁRIA / COBERTURA DE ATÉ 25/36 MM, TENSÃO 8,7/15 KV, CONFORME NBR: 9314/2006.</v>
      </c>
      <c r="C49" s="6" t="str">
        <f>VLOOKUP(A49,'Anx II B - Composição Custo'!B:J,6,FALSE)</f>
        <v>UND</v>
      </c>
      <c r="D49" s="7">
        <v>6</v>
      </c>
      <c r="E49" s="8">
        <f>ROUND(VLOOKUP(A49,'Anx II B - Composição Custo'!$B:$J,9,FALSE),2)</f>
        <v>722.9</v>
      </c>
      <c r="F49" s="8">
        <f t="shared" ref="F49:F72" si="5">ROUND((E49*(1+H$74)),2)</f>
        <v>969.26</v>
      </c>
      <c r="G49" s="9">
        <f t="shared" si="2"/>
        <v>4337.3999999999996</v>
      </c>
      <c r="H49" s="9">
        <f t="shared" si="4"/>
        <v>5815.5599999999995</v>
      </c>
    </row>
    <row r="50" spans="1:8" ht="22.5" x14ac:dyDescent="0.2">
      <c r="A50" s="7" t="s">
        <v>148</v>
      </c>
      <c r="B50" s="55" t="str">
        <f>VLOOKUP(A50,'Anx II B - Composição Custo'!B:J,5,FALSE)</f>
        <v>LUVA DE EMENDA À COMPRESSÃO PARA CONDUTORES FLEXÍVEIS DE 70 A 240 MM², CONFORME NBR 5370.</v>
      </c>
      <c r="C50" s="6" t="str">
        <f>VLOOKUP(A50,'Anx II B - Composição Custo'!B:J,6,FALSE)</f>
        <v>UND</v>
      </c>
      <c r="D50" s="7">
        <v>12</v>
      </c>
      <c r="E50" s="8">
        <f>ROUND(VLOOKUP(A50,'Anx II B - Composição Custo'!$B:$J,9,FALSE),2)</f>
        <v>79.099999999999994</v>
      </c>
      <c r="F50" s="8">
        <f t="shared" si="5"/>
        <v>106.06</v>
      </c>
      <c r="G50" s="9">
        <f t="shared" si="2"/>
        <v>949.19999999999993</v>
      </c>
      <c r="H50" s="9">
        <f t="shared" si="4"/>
        <v>1272.72</v>
      </c>
    </row>
    <row r="51" spans="1:8" x14ac:dyDescent="0.2">
      <c r="A51" s="7" t="s">
        <v>149</v>
      </c>
      <c r="B51" s="55" t="str">
        <f>VLOOKUP(A51,'Anx II B - Composição Custo'!B:J,5,FALSE)</f>
        <v>TERMINAL À COMPRESSÃO PARA CONDUTORES FLEXÍVEIS DE 70 A 240 MM², CONFORME NBR 5370.</v>
      </c>
      <c r="C51" s="6" t="str">
        <f>VLOOKUP(A51,'Anx II B - Composição Custo'!B:J,6,FALSE)</f>
        <v>UND</v>
      </c>
      <c r="D51" s="7">
        <v>12</v>
      </c>
      <c r="E51" s="8">
        <f>ROUND(VLOOKUP(A51,'Anx II B - Composição Custo'!$B:$J,9,FALSE),2)</f>
        <v>47.85</v>
      </c>
      <c r="F51" s="8">
        <f t="shared" si="5"/>
        <v>64.16</v>
      </c>
      <c r="G51" s="9">
        <f t="shared" si="2"/>
        <v>574.20000000000005</v>
      </c>
      <c r="H51" s="9">
        <f t="shared" si="4"/>
        <v>769.92</v>
      </c>
    </row>
    <row r="52" spans="1:8" x14ac:dyDescent="0.2">
      <c r="A52" s="7" t="s">
        <v>150</v>
      </c>
      <c r="B52" s="55" t="str">
        <f>VLOOKUP(A52,'Anx II B - Composição Custo'!B:J,5,FALSE)</f>
        <v>CRUZETA POLIMÉRICA 90X112X2400 PARA POSTE CONFORME NBR 15956:2011, INCLUSO ACESSÓRIOS.</v>
      </c>
      <c r="C52" s="6" t="str">
        <f>VLOOKUP(A52,'Anx II B - Composição Custo'!B:J,6,FALSE)</f>
        <v>UND</v>
      </c>
      <c r="D52" s="7">
        <v>1</v>
      </c>
      <c r="E52" s="8">
        <f>ROUND(VLOOKUP(A52,'Anx II B - Composição Custo'!$B:$J,9,FALSE),2)</f>
        <v>398.5</v>
      </c>
      <c r="F52" s="8">
        <f t="shared" si="5"/>
        <v>534.30999999999995</v>
      </c>
      <c r="G52" s="9">
        <f t="shared" si="2"/>
        <v>398.5</v>
      </c>
      <c r="H52" s="9">
        <f t="shared" si="4"/>
        <v>534.30999999999995</v>
      </c>
    </row>
    <row r="53" spans="1:8" ht="22.5" x14ac:dyDescent="0.2">
      <c r="A53" s="7" t="s">
        <v>151</v>
      </c>
      <c r="B53" s="55" t="str">
        <f>VLOOKUP(A53,'Anx II B - Composição Custo'!B:J,5,FALSE)</f>
        <v>DISPOSITIVO DPS CLASSE II, 1 POLO, TENSAO MAXIMA DE 275 V, CORRENTE MAXIMA DE *45* KA (TIPO AC)</v>
      </c>
      <c r="C53" s="6" t="str">
        <f>VLOOKUP(A53,'Anx II B - Composição Custo'!B:J,6,FALSE)</f>
        <v>UND</v>
      </c>
      <c r="D53" s="7">
        <v>8</v>
      </c>
      <c r="E53" s="8">
        <f>ROUND(VLOOKUP(A53,'Anx II B - Composição Custo'!$B:$J,9,FALSE),2)</f>
        <v>160</v>
      </c>
      <c r="F53" s="8">
        <f t="shared" si="5"/>
        <v>214.53</v>
      </c>
      <c r="G53" s="9">
        <f t="shared" si="2"/>
        <v>1280</v>
      </c>
      <c r="H53" s="9">
        <f t="shared" si="4"/>
        <v>1716.24</v>
      </c>
    </row>
    <row r="54" spans="1:8" ht="22.5" x14ac:dyDescent="0.2">
      <c r="A54" s="7" t="s">
        <v>152</v>
      </c>
      <c r="B54" s="55" t="str">
        <f>VLOOKUP(A54,'Anx II B - Composição Custo'!B:J,5,FALSE)</f>
        <v>DISPOSITIVO DPS CLASSE II, 1 POLO, TENSAO MAXIMA DE 385 V, CORRENTE MAXIMA DE *45* KA (TIPO AC)</v>
      </c>
      <c r="C54" s="6" t="str">
        <f>VLOOKUP(A54,'Anx II B - Composição Custo'!B:J,6,FALSE)</f>
        <v>UND</v>
      </c>
      <c r="D54" s="7">
        <v>8</v>
      </c>
      <c r="E54" s="8">
        <f>ROUND(VLOOKUP(A54,'Anx II B - Composição Custo'!$B:$J,9,FALSE),2)</f>
        <v>217.22</v>
      </c>
      <c r="F54" s="8">
        <f t="shared" si="5"/>
        <v>291.25</v>
      </c>
      <c r="G54" s="9">
        <f t="shared" si="2"/>
        <v>1737.76</v>
      </c>
      <c r="H54" s="9">
        <f t="shared" si="4"/>
        <v>2330</v>
      </c>
    </row>
    <row r="55" spans="1:8" ht="22.5" x14ac:dyDescent="0.2">
      <c r="A55" s="7" t="s">
        <v>153</v>
      </c>
      <c r="B55" s="55" t="str">
        <f>VLOOKUP(A55,'Anx II B - Composição Custo'!B:J,5,FALSE)</f>
        <v xml:space="preserve">RELÉ DE PROTEÇÃO DE ARCO COM 10 SENSORES ÓPTICOS INCLUSOS + FONTE DE ALIMENTAÇÃO. REF. SCHNEIDER VAMP V121 </v>
      </c>
      <c r="C55" s="6" t="str">
        <f>VLOOKUP(A55,'Anx II B - Composição Custo'!B:J,6,FALSE)</f>
        <v>UND</v>
      </c>
      <c r="D55" s="7">
        <v>1</v>
      </c>
      <c r="E55" s="8">
        <f>ROUND(VLOOKUP(A55,'Anx II B - Composição Custo'!$B:$J,9,FALSE),2)</f>
        <v>5081.55</v>
      </c>
      <c r="F55" s="8">
        <f t="shared" si="5"/>
        <v>6813.34</v>
      </c>
      <c r="G55" s="9">
        <f t="shared" si="2"/>
        <v>5081.55</v>
      </c>
      <c r="H55" s="9">
        <f t="shared" si="4"/>
        <v>6813.34</v>
      </c>
    </row>
    <row r="56" spans="1:8" ht="45" x14ac:dyDescent="0.2">
      <c r="A56" s="7" t="s">
        <v>154</v>
      </c>
      <c r="B56" s="55" t="str">
        <f>VLOOKUP(A56,'Anx II B - Composição Custo'!B:J,5,FALSE)</f>
        <v>MULTIMEDIDOR DIGITAL MICROPROCESSADO PARA INSTALAÇÃO EM PORTA DE PAINEL PARA LEITURA FASE-FASE, FASE-NEUTRO E TRIFÁSICA, DE TENSÃO CA, FREQUÊNCIA, CORRENTE CA, POTÊNCIA ATIVA, REATIVA E APARENTE, FATOR DE POTÊNCIA, THD, DEMANDA ATIVA E REATIVA, ENERGIA ATIVA E REATIVA. REF. POLUS MULT-K OU SIMILAR.</v>
      </c>
      <c r="C56" s="6" t="str">
        <f>VLOOKUP(A56,'Anx II B - Composição Custo'!B:J,6,FALSE)</f>
        <v>UND</v>
      </c>
      <c r="D56" s="7">
        <v>3</v>
      </c>
      <c r="E56" s="8">
        <f>ROUND(VLOOKUP(A56,'Anx II B - Composição Custo'!$B:$J,9,FALSE),2)</f>
        <v>902.37</v>
      </c>
      <c r="F56" s="8">
        <f t="shared" si="5"/>
        <v>1209.9000000000001</v>
      </c>
      <c r="G56" s="9">
        <f t="shared" si="2"/>
        <v>2707.11</v>
      </c>
      <c r="H56" s="9">
        <f t="shared" si="4"/>
        <v>3629.7000000000003</v>
      </c>
    </row>
    <row r="57" spans="1:8" ht="22.5" x14ac:dyDescent="0.2">
      <c r="A57" s="7" t="s">
        <v>155</v>
      </c>
      <c r="B57" s="55" t="str">
        <f>VLOOKUP(A57,'Anx II B - Composição Custo'!B:J,5,FALSE)</f>
        <v>BATERIA DE CHUMBO-ÁCIDO SELADA VRLA 12V, 9 AH, DIMENSÕES 6,5 X 15,1 X 10 CM (L X C X A) COM CONECTORES FASTON 187.</v>
      </c>
      <c r="C57" s="6" t="str">
        <f>VLOOKUP(A57,'Anx II B - Composição Custo'!B:J,6,FALSE)</f>
        <v>UND</v>
      </c>
      <c r="D57" s="7">
        <v>6</v>
      </c>
      <c r="E57" s="8">
        <f>ROUND(VLOOKUP(A57,'Anx II B - Composição Custo'!$B:$J,9,FALSE),2)</f>
        <v>194.2</v>
      </c>
      <c r="F57" s="8">
        <f t="shared" si="5"/>
        <v>260.38</v>
      </c>
      <c r="G57" s="9">
        <f t="shared" ref="G57:G64" si="6">E57*D57</f>
        <v>1165.1999999999998</v>
      </c>
      <c r="H57" s="9">
        <f t="shared" ref="H57:H64" si="7">F57*D57</f>
        <v>1562.28</v>
      </c>
    </row>
    <row r="58" spans="1:8" x14ac:dyDescent="0.2">
      <c r="A58" s="7" t="s">
        <v>156</v>
      </c>
      <c r="B58" s="55" t="str">
        <f>VLOOKUP(A58,'Anx II B - Composição Custo'!B:J,5,FALSE)</f>
        <v>NO-BREAK 1000 VA, TIPO INTERATIVO, ALIMENTAÇÃO 220/127V, SAÍDA 220/127V.</v>
      </c>
      <c r="C58" s="6" t="str">
        <f>VLOOKUP(A58,'Anx II B - Composição Custo'!B:J,6,FALSE)</f>
        <v>UND</v>
      </c>
      <c r="D58" s="7">
        <v>2</v>
      </c>
      <c r="E58" s="8">
        <f>ROUND(VLOOKUP(A58,'Anx II B - Composição Custo'!$B:$J,9,FALSE),2)</f>
        <v>1167.3499999999999</v>
      </c>
      <c r="F58" s="8">
        <f t="shared" si="5"/>
        <v>1565.18</v>
      </c>
      <c r="G58" s="9">
        <f t="shared" si="6"/>
        <v>2334.6999999999998</v>
      </c>
      <c r="H58" s="9">
        <f t="shared" si="7"/>
        <v>3130.36</v>
      </c>
    </row>
    <row r="59" spans="1:8" ht="33.75" x14ac:dyDescent="0.2">
      <c r="A59" s="7" t="s">
        <v>157</v>
      </c>
      <c r="B59" s="55" t="str">
        <f>VLOOKUP(A59,'Anx II B - Composição Custo'!B:J,5,FALSE)</f>
        <v>UNIDADE CAPACITIVA TRIFÁSICA 20 KVAR, 220/380V, 60 HZ, SÉRIE E, IC 10 KA, COM INTERRUPTOR DE SEGURANÇA CONTRA SOBRE PRESSÃO INTERNA E RESISTÊNCIA DE DESCARGA INCORPORADA, CONFORME NORMAS NBR 60831-1/2.</v>
      </c>
      <c r="C59" s="6" t="str">
        <f>VLOOKUP(A59,'Anx II B - Composição Custo'!B:J,6,FALSE)</f>
        <v>UND</v>
      </c>
      <c r="D59" s="7">
        <v>2</v>
      </c>
      <c r="E59" s="8">
        <f>ROUND(VLOOKUP(A59,'Anx II B - Composição Custo'!$B:$J,9,FALSE),2)</f>
        <v>752.48</v>
      </c>
      <c r="F59" s="8">
        <f t="shared" si="5"/>
        <v>1008.93</v>
      </c>
      <c r="G59" s="9">
        <f t="shared" si="6"/>
        <v>1504.96</v>
      </c>
      <c r="H59" s="9">
        <f t="shared" si="7"/>
        <v>2017.86</v>
      </c>
    </row>
    <row r="60" spans="1:8" ht="33.75" x14ac:dyDescent="0.2">
      <c r="A60" s="7" t="s">
        <v>158</v>
      </c>
      <c r="B60" s="55" t="str">
        <f>VLOOKUP(A60,'Anx II B - Composição Custo'!B:J,5,FALSE)</f>
        <v>UNIDADE CAPACITIVA TRIFÁSICA 15 KVAR, 220/380V, 60 HZ, SÉRIE E, IC 10 KA, COM INTERRUPTOR DE SEGURANÇA CONTRA SOBRE PRESSÃO INTERNA E RESISTÊNCIA DE DESCARGA INCORPORADA, CONFORME NORMAS NBR 60831-1/2.</v>
      </c>
      <c r="C60" s="6" t="str">
        <f>VLOOKUP(A60,'Anx II B - Composição Custo'!B:J,6,FALSE)</f>
        <v>UND</v>
      </c>
      <c r="D60" s="7">
        <v>2</v>
      </c>
      <c r="E60" s="8">
        <f>ROUND(VLOOKUP(A60,'Anx II B - Composição Custo'!$B:$J,9,FALSE),2)</f>
        <v>521.08000000000004</v>
      </c>
      <c r="F60" s="8">
        <f t="shared" si="5"/>
        <v>698.66</v>
      </c>
      <c r="G60" s="9">
        <f t="shared" si="6"/>
        <v>1042.1600000000001</v>
      </c>
      <c r="H60" s="9">
        <f t="shared" si="7"/>
        <v>1397.32</v>
      </c>
    </row>
    <row r="61" spans="1:8" ht="33.75" x14ac:dyDescent="0.2">
      <c r="A61" s="7" t="s">
        <v>159</v>
      </c>
      <c r="B61" s="55" t="str">
        <f>VLOOKUP(A61,'Anx II B - Composição Custo'!B:J,5,FALSE)</f>
        <v>UNIDADE CAPACITIVA TRIFÁSICA 10 KVAR, 220/380V, 60 HZ, SÉRIE E, IC 10 KA, COM INTERRUPTOR DE SEGURANÇA CONTRA SOBRE PRESSÃO INTERNA E RESISTÊNCIA DE DESCARGA INCORPORADA, CONFORME NORMAS NBR 60831-1/2.</v>
      </c>
      <c r="C61" s="6" t="str">
        <f>VLOOKUP(A61,'Anx II B - Composição Custo'!B:J,6,FALSE)</f>
        <v>UND</v>
      </c>
      <c r="D61" s="7">
        <v>2</v>
      </c>
      <c r="E61" s="8">
        <f>ROUND(VLOOKUP(A61,'Anx II B - Composição Custo'!$B:$J,9,FALSE),2)</f>
        <v>465.17</v>
      </c>
      <c r="F61" s="8">
        <f t="shared" si="5"/>
        <v>623.70000000000005</v>
      </c>
      <c r="G61" s="9">
        <f t="shared" si="6"/>
        <v>930.34</v>
      </c>
      <c r="H61" s="9">
        <f t="shared" si="7"/>
        <v>1247.4000000000001</v>
      </c>
    </row>
    <row r="62" spans="1:8" ht="33.75" x14ac:dyDescent="0.2">
      <c r="A62" s="7" t="s">
        <v>160</v>
      </c>
      <c r="B62" s="55" t="str">
        <f>VLOOKUP(A62,'Anx II B - Composição Custo'!B:J,5,FALSE)</f>
        <v>UNIDADE CAPACITIVA TRIFÁSICA 5 KVAR, 220/380V, 60 HZ, SÉRIE E, IC 10 KA, COM INTERRUPTOR DE SEGURANÇA CONTRA SOBRE PRESSÃO INTERNA E RESISTÊNCIA DE DESCARGA INCORPORADA, CONFORME NORMAS NBR 60831-1/2.</v>
      </c>
      <c r="C62" s="6" t="str">
        <f>VLOOKUP(A62,'Anx II B - Composição Custo'!B:J,6,FALSE)</f>
        <v>UND</v>
      </c>
      <c r="D62" s="7">
        <v>2</v>
      </c>
      <c r="E62" s="8">
        <f>ROUND(VLOOKUP(A62,'Anx II B - Composição Custo'!$B:$J,9,FALSE),2)</f>
        <v>284.66000000000003</v>
      </c>
      <c r="F62" s="8">
        <f t="shared" si="5"/>
        <v>381.67</v>
      </c>
      <c r="G62" s="9">
        <f t="shared" si="6"/>
        <v>569.32000000000005</v>
      </c>
      <c r="H62" s="9">
        <f t="shared" si="7"/>
        <v>763.34</v>
      </c>
    </row>
    <row r="63" spans="1:8" ht="33.75" x14ac:dyDescent="0.2">
      <c r="A63" s="7" t="s">
        <v>161</v>
      </c>
      <c r="B63" s="55" t="str">
        <f>VLOOKUP(A63,'Anx II B - Composição Custo'!B:J,5,FALSE)</f>
        <v>CONTROLADOR AUTOMÁTICO DE FATOR DE POTÊNCIA TRIFÁSICO DE 6 OU MAIS ESTÁGIOS, MEDIÇÃO FF OU FN DE 80 A 600 VAC, 5A, MICROPROCESSADO, ALIMENTAÇÃO 90-270 VCA, DISPLAY C/ MULTI MEDIÇÃO.</v>
      </c>
      <c r="C63" s="6" t="str">
        <f>VLOOKUP(A63,'Anx II B - Composição Custo'!B:J,6,FALSE)</f>
        <v>UND</v>
      </c>
      <c r="D63" s="7">
        <v>1</v>
      </c>
      <c r="E63" s="8">
        <f>ROUND(VLOOKUP(A63,'Anx II B - Composição Custo'!$B:$J,9,FALSE),2)</f>
        <v>4673.05</v>
      </c>
      <c r="F63" s="8">
        <f t="shared" si="5"/>
        <v>6265.63</v>
      </c>
      <c r="G63" s="9">
        <f t="shared" si="6"/>
        <v>4673.05</v>
      </c>
      <c r="H63" s="9">
        <f t="shared" si="7"/>
        <v>6265.63</v>
      </c>
    </row>
    <row r="64" spans="1:8" ht="22.5" x14ac:dyDescent="0.2">
      <c r="A64" s="7" t="s">
        <v>220</v>
      </c>
      <c r="B64" s="55" t="str">
        <f>VLOOKUP(A64,'Anx II B - Composição Custo'!B:J,5,FALSE)</f>
        <v>CONTATOR PARA MANOBRA DE CAPACITORES, 32 A (AC-6B), BOBINA 220V / 60 HZ, CONTATO 3 NA, AUXILIAR 1 NA, COM RESISTORES DE PRÉ-CARGA.</v>
      </c>
      <c r="C64" s="6" t="str">
        <f>VLOOKUP(A64,'Anx II B - Composição Custo'!B:J,6,FALSE)</f>
        <v>UND</v>
      </c>
      <c r="D64" s="7">
        <v>6</v>
      </c>
      <c r="E64" s="8">
        <f>ROUND(VLOOKUP(A64,'Anx II B - Composição Custo'!$B:$J,9,FALSE),2)</f>
        <v>649.4</v>
      </c>
      <c r="F64" s="8">
        <f t="shared" si="5"/>
        <v>870.72</v>
      </c>
      <c r="G64" s="9">
        <f t="shared" si="6"/>
        <v>3896.3999999999996</v>
      </c>
      <c r="H64" s="9">
        <f t="shared" si="7"/>
        <v>5224.32</v>
      </c>
    </row>
    <row r="65" spans="1:8" x14ac:dyDescent="0.2">
      <c r="A65" s="7" t="s">
        <v>221</v>
      </c>
      <c r="B65" s="55" t="str">
        <f>VLOOKUP(A65,'Anx II B - Composição Custo'!B:J,5,FALSE)</f>
        <v>SINALEIRO PARA PAINEL ELÉTRICO DE COR VERDE OU VERMELHO, 220 V 60 HZ, FURAÇÃO 22 MM, IP54.</v>
      </c>
      <c r="C65" s="6" t="str">
        <f>VLOOKUP(A65,'Anx II B - Composição Custo'!B:J,6,FALSE)</f>
        <v>UND</v>
      </c>
      <c r="D65" s="7">
        <v>6</v>
      </c>
      <c r="E65" s="8">
        <f>ROUND(VLOOKUP(A65,'Anx II B - Composição Custo'!$B:$J,9,FALSE),2)</f>
        <v>19.600000000000001</v>
      </c>
      <c r="F65" s="8">
        <f t="shared" si="5"/>
        <v>26.28</v>
      </c>
      <c r="G65" s="9">
        <f t="shared" ref="G65:G72" si="8">E65*D65</f>
        <v>117.60000000000001</v>
      </c>
      <c r="H65" s="9">
        <f t="shared" ref="H65:H72" si="9">F65*D65</f>
        <v>157.68</v>
      </c>
    </row>
    <row r="66" spans="1:8" ht="22.5" x14ac:dyDescent="0.2">
      <c r="A66" s="7" t="s">
        <v>222</v>
      </c>
      <c r="B66" s="55" t="str">
        <f>VLOOKUP(A66,'Anx II B - Composição Custo'!B:J,5,FALSE)</f>
        <v>COMUTADOR PARA PAINEL ELÉTRICO TIPO KNOP, 3 ESTÁGIOS 45° COM 2NA CADA, FURAÇÃO 22 MM, IP54.</v>
      </c>
      <c r="C66" s="6" t="str">
        <f>VLOOKUP(A66,'Anx II B - Composição Custo'!B:J,6,FALSE)</f>
        <v>UND</v>
      </c>
      <c r="D66" s="7">
        <v>6</v>
      </c>
      <c r="E66" s="8">
        <f>ROUND(VLOOKUP(A66,'Anx II B - Composição Custo'!$B:$J,9,FALSE),2)</f>
        <v>33.4</v>
      </c>
      <c r="F66" s="8">
        <f t="shared" si="5"/>
        <v>44.78</v>
      </c>
      <c r="G66" s="9">
        <f t="shared" si="8"/>
        <v>200.39999999999998</v>
      </c>
      <c r="H66" s="9">
        <f t="shared" si="9"/>
        <v>268.68</v>
      </c>
    </row>
    <row r="67" spans="1:8" x14ac:dyDescent="0.2">
      <c r="A67" s="7" t="s">
        <v>224</v>
      </c>
      <c r="B67" s="55" t="str">
        <f>VLOOKUP(A67,'Anx II B - Composição Custo'!B:J,5,FALSE)</f>
        <v>BOTÃO PULSADOR PARA PAINEL ELÉTRICO, 2 NA, IP54.</v>
      </c>
      <c r="C67" s="6" t="str">
        <f>VLOOKUP(A67,'Anx II B - Composição Custo'!B:J,6,FALSE)</f>
        <v>UND</v>
      </c>
      <c r="D67" s="7">
        <v>6</v>
      </c>
      <c r="E67" s="8">
        <f>ROUND(VLOOKUP(A67,'Anx II B - Composição Custo'!$B:$J,9,FALSE),2)</f>
        <v>26.78</v>
      </c>
      <c r="F67" s="8">
        <f t="shared" si="5"/>
        <v>35.909999999999997</v>
      </c>
      <c r="G67" s="9">
        <f t="shared" si="8"/>
        <v>160.68</v>
      </c>
      <c r="H67" s="9">
        <f t="shared" si="9"/>
        <v>215.45999999999998</v>
      </c>
    </row>
    <row r="68" spans="1:8" ht="33.75" x14ac:dyDescent="0.2">
      <c r="A68" s="7" t="s">
        <v>225</v>
      </c>
      <c r="B68" s="55" t="str">
        <f>VLOOKUP(A68,'Anx II B - Composição Custo'!B:J,5,FALSE)</f>
        <v>ÓLEO ISOLANTE DE BASE MINERAL NAFTÊNICA, TIPO A, PARA TRANSFORMADORES, DISJUNTORES E EQUIPAMENTOS DE MANOBRA DE QUALQUER CLASSE DE TENSÃO, ATENDENDO A RESOLUÇÃO ANP Nº 36/2008, IEC 60296 E ASTM D3487.</v>
      </c>
      <c r="C68" s="6" t="str">
        <f>VLOOKUP(A68,'Anx II B - Composição Custo'!B:J,6,FALSE)</f>
        <v>L</v>
      </c>
      <c r="D68" s="7">
        <v>20</v>
      </c>
      <c r="E68" s="8">
        <f>ROUND(VLOOKUP(A68,'Anx II B - Composição Custo'!$B:$J,9,FALSE),2)</f>
        <v>43.65</v>
      </c>
      <c r="F68" s="8">
        <f t="shared" si="5"/>
        <v>58.53</v>
      </c>
      <c r="G68" s="9">
        <f t="shared" si="8"/>
        <v>873</v>
      </c>
      <c r="H68" s="9">
        <f t="shared" si="9"/>
        <v>1170.5999999999999</v>
      </c>
    </row>
    <row r="69" spans="1:8" ht="33.75" x14ac:dyDescent="0.2">
      <c r="A69" s="7" t="s">
        <v>226</v>
      </c>
      <c r="B69" s="55" t="str">
        <f>VLOOKUP(A69,'Anx II B - Composição Custo'!B:J,5,FALSE)</f>
        <v>TERMOSTATO ELETROMECÂNICO AJUSTÁVEL, RANGE DE TEMPERATURA 10-55°C, CONTATO NA, TENSÃO MÁX. 230V, CORRENTE MÍN. RESISTIVO 10A, INDUTIVO 2A, HISTERESE 7°C, BARRAMENTO DIN, REF. TASCO TLZ 530.</v>
      </c>
      <c r="C69" s="6" t="str">
        <f>VLOOKUP(A69,'Anx II B - Composição Custo'!B:J,6,FALSE)</f>
        <v>UND</v>
      </c>
      <c r="D69" s="7">
        <v>2</v>
      </c>
      <c r="E69" s="8">
        <f>ROUND(VLOOKUP(A69,'Anx II B - Composição Custo'!$B:$J,9,FALSE),2)</f>
        <v>113.99</v>
      </c>
      <c r="F69" s="8">
        <f t="shared" si="5"/>
        <v>152.84</v>
      </c>
      <c r="G69" s="9">
        <f t="shared" si="8"/>
        <v>227.98</v>
      </c>
      <c r="H69" s="9">
        <f t="shared" si="9"/>
        <v>305.68</v>
      </c>
    </row>
    <row r="70" spans="1:8" ht="22.5" x14ac:dyDescent="0.2">
      <c r="A70" s="7" t="s">
        <v>265</v>
      </c>
      <c r="B70" s="55" t="str">
        <f>VLOOKUP(A70,'Anx II B - Composição Custo'!B:J,5,FALSE)</f>
        <v>DISJUNTOR TERMICO E MAGNETICO AJUSTAVEIS, TRIPOLAR DE 450 ATE 600A, CAPACIDADE DE INTERRUPCAO DE 35KA</v>
      </c>
      <c r="C70" s="6" t="str">
        <f>VLOOKUP(A70,'Anx II B - Composição Custo'!B:J,6,FALSE)</f>
        <v>UND</v>
      </c>
      <c r="D70" s="7">
        <v>2</v>
      </c>
      <c r="E70" s="8">
        <f>ROUND(VLOOKUP(A70,'Anx II B - Composição Custo'!$B:$J,9,FALSE),2)</f>
        <v>6545.91</v>
      </c>
      <c r="F70" s="8">
        <f t="shared" si="5"/>
        <v>8776.76</v>
      </c>
      <c r="G70" s="9">
        <f t="shared" si="8"/>
        <v>13091.82</v>
      </c>
      <c r="H70" s="9">
        <f t="shared" si="9"/>
        <v>17553.52</v>
      </c>
    </row>
    <row r="71" spans="1:8" x14ac:dyDescent="0.2">
      <c r="A71" s="7" t="s">
        <v>266</v>
      </c>
      <c r="B71" s="55" t="str">
        <f>VLOOKUP(A71,'Anx II B - Composição Custo'!B:J,5,FALSE)</f>
        <v>MANTA FILTRANTE DE AR EM FIBRA SINTÉTICA CLASSE G4 ABNT/EN779, ESPESSURA MÍNIMA 20 MM</v>
      </c>
      <c r="C71" s="6" t="str">
        <f>VLOOKUP(A71,'Anx II B - Composição Custo'!B:J,6,FALSE)</f>
        <v>M²</v>
      </c>
      <c r="D71" s="7">
        <v>10</v>
      </c>
      <c r="E71" s="8">
        <f>ROUND(VLOOKUP(A71,'Anx II B - Composição Custo'!$B:$J,9,FALSE),2)</f>
        <v>17</v>
      </c>
      <c r="F71" s="8">
        <f t="shared" si="5"/>
        <v>22.79</v>
      </c>
      <c r="G71" s="9">
        <f t="shared" si="8"/>
        <v>170</v>
      </c>
      <c r="H71" s="9">
        <f t="shared" si="9"/>
        <v>227.89999999999998</v>
      </c>
    </row>
    <row r="72" spans="1:8" x14ac:dyDescent="0.2">
      <c r="A72" s="7" t="s">
        <v>268</v>
      </c>
      <c r="B72" s="55" t="str">
        <f>VLOOKUP(A72,'Anx II B - Composição Custo'!B:J,5,FALSE)</f>
        <v>TELA MOSQUITEIRA EM AÇO</v>
      </c>
      <c r="C72" s="6" t="str">
        <f>VLOOKUP(A72,'Anx II B - Composição Custo'!B:J,6,FALSE)</f>
        <v>M²</v>
      </c>
      <c r="D72" s="7">
        <v>3</v>
      </c>
      <c r="E72" s="8">
        <f>ROUND(VLOOKUP(A72,'Anx II B - Composição Custo'!$B:$J,9,FALSE),2)</f>
        <v>174.5</v>
      </c>
      <c r="F72" s="8">
        <f t="shared" si="5"/>
        <v>233.97</v>
      </c>
      <c r="G72" s="9">
        <f t="shared" si="8"/>
        <v>523.5</v>
      </c>
      <c r="H72" s="9">
        <f t="shared" si="9"/>
        <v>701.91</v>
      </c>
    </row>
    <row r="73" spans="1:8" x14ac:dyDescent="0.2">
      <c r="A73" s="83" t="s">
        <v>245</v>
      </c>
      <c r="B73" s="84"/>
      <c r="C73" s="84"/>
      <c r="D73" s="84"/>
      <c r="E73" s="84"/>
      <c r="F73" s="84"/>
      <c r="G73" s="85"/>
      <c r="H73" s="64">
        <f>SUM(H17:H72)</f>
        <v>123757.40999999997</v>
      </c>
    </row>
    <row r="74" spans="1:8" ht="12" customHeight="1" x14ac:dyDescent="0.2">
      <c r="A74" s="91" t="s">
        <v>243</v>
      </c>
      <c r="B74" s="92"/>
      <c r="C74" s="92"/>
      <c r="D74" s="92"/>
      <c r="E74" s="92"/>
      <c r="F74" s="92"/>
      <c r="G74" s="93"/>
      <c r="H74" s="68">
        <f>'Anx II C - Compos. BDI Elétrica'!D17</f>
        <v>0.34079999999999999</v>
      </c>
    </row>
    <row r="75" spans="1:8" x14ac:dyDescent="0.2">
      <c r="A75" s="76" t="s">
        <v>233</v>
      </c>
      <c r="B75" s="77"/>
      <c r="C75" s="77"/>
      <c r="D75" s="77"/>
      <c r="E75" s="77"/>
      <c r="F75" s="77"/>
      <c r="G75" s="78">
        <f>H73+H15+H10</f>
        <v>537376.74</v>
      </c>
      <c r="H75" s="75">
        <f>H73+H15+H10</f>
        <v>537376.74</v>
      </c>
    </row>
    <row r="76" spans="1:8" x14ac:dyDescent="0.2">
      <c r="B76" s="66"/>
      <c r="G76" s="66"/>
      <c r="H76" s="65"/>
    </row>
    <row r="77" spans="1:8" x14ac:dyDescent="0.2">
      <c r="H77" s="35"/>
    </row>
    <row r="78" spans="1:8" x14ac:dyDescent="0.2">
      <c r="H78" s="27"/>
    </row>
    <row r="80" spans="1:8" x14ac:dyDescent="0.2">
      <c r="G80" s="35"/>
    </row>
  </sheetData>
  <autoFilter ref="E5:G73"/>
  <mergeCells count="8">
    <mergeCell ref="A75:G75"/>
    <mergeCell ref="A1:H1"/>
    <mergeCell ref="A10:G10"/>
    <mergeCell ref="A15:G15"/>
    <mergeCell ref="A73:G73"/>
    <mergeCell ref="A4:G4"/>
    <mergeCell ref="A2:H2"/>
    <mergeCell ref="A74:G74"/>
  </mergeCells>
  <phoneticPr fontId="13" type="noConversion"/>
  <printOptions horizontalCentered="1" verticalCentered="1"/>
  <pageMargins left="0.51181102362204722" right="0.51181102362204722" top="0.98425196850393704" bottom="0.78740157480314965" header="0.31496062992125984" footer="0.31496062992125984"/>
  <pageSetup paperSize="9" scale="70" fitToHeight="0" orientation="landscape" r:id="rId1"/>
  <headerFooter>
    <oddHeader>&amp;R&amp;G</oddHeader>
    <oddFooter>&amp;C&amp;"Arial,Negrito itálico"BHTRANS&amp;"Arial,Normal" - PE n.º: 02/2024 - Anexo II A - Planilha de Preços Estimados - Página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9"/>
  <sheetViews>
    <sheetView tabSelected="1" zoomScaleNormal="100" workbookViewId="0">
      <pane ySplit="6" topLeftCell="A196" activePane="bottomLeft" state="frozen"/>
      <selection pane="bottomLeft" activeCell="F203" sqref="F203"/>
    </sheetView>
  </sheetViews>
  <sheetFormatPr defaultRowHeight="12.75" outlineLevelRow="1" x14ac:dyDescent="0.2"/>
  <cols>
    <col min="1" max="1" width="13.5703125" style="25" customWidth="1"/>
    <col min="2" max="2" width="13.5703125" style="30" hidden="1" customWidth="1"/>
    <col min="3" max="3" width="13.7109375" style="25" bestFit="1" customWidth="1"/>
    <col min="4" max="4" width="13.85546875" style="25" customWidth="1"/>
    <col min="5" max="5" width="10.42578125" style="25" bestFit="1" customWidth="1"/>
    <col min="6" max="6" width="84.7109375" style="25" customWidth="1"/>
    <col min="7" max="7" width="11.85546875" style="25" bestFit="1" customWidth="1"/>
    <col min="8" max="8" width="9.140625" style="25" customWidth="1"/>
    <col min="9" max="9" width="12.28515625" style="25" bestFit="1" customWidth="1"/>
    <col min="10" max="10" width="14.28515625" style="25" bestFit="1" customWidth="1"/>
    <col min="11" max="11" width="49.7109375" style="25" hidden="1" customWidth="1"/>
    <col min="12" max="12" width="26.7109375" style="25" hidden="1" customWidth="1"/>
    <col min="13" max="16384" width="9.140625" style="25"/>
  </cols>
  <sheetData>
    <row r="1" spans="1:12" ht="15.75" x14ac:dyDescent="0.25">
      <c r="A1" s="79" t="s">
        <v>278</v>
      </c>
      <c r="B1" s="79"/>
      <c r="C1" s="79"/>
      <c r="D1" s="79"/>
      <c r="E1" s="79"/>
      <c r="F1" s="79"/>
      <c r="G1" s="79"/>
      <c r="H1" s="79"/>
      <c r="I1" s="79"/>
      <c r="J1" s="79"/>
    </row>
    <row r="2" spans="1:12" ht="15.75" x14ac:dyDescent="0.25">
      <c r="A2" s="79" t="s">
        <v>239</v>
      </c>
      <c r="B2" s="79"/>
      <c r="C2" s="79"/>
      <c r="D2" s="79"/>
      <c r="E2" s="79"/>
      <c r="F2" s="79"/>
      <c r="G2" s="79"/>
      <c r="H2" s="79"/>
      <c r="I2" s="79"/>
      <c r="J2" s="79"/>
    </row>
    <row r="3" spans="1:12" ht="15.75" x14ac:dyDescent="0.25">
      <c r="A3" s="70"/>
      <c r="B3" s="69"/>
      <c r="C3" s="69"/>
      <c r="D3" s="69"/>
      <c r="E3" s="69"/>
      <c r="F3" s="69"/>
      <c r="G3" s="69"/>
      <c r="H3" s="69"/>
      <c r="I3" s="69"/>
      <c r="J3" s="69"/>
    </row>
    <row r="4" spans="1:12" ht="15.75" x14ac:dyDescent="0.25">
      <c r="A4" s="71" t="s">
        <v>276</v>
      </c>
      <c r="B4" s="72"/>
      <c r="C4" s="72"/>
      <c r="D4" s="72"/>
      <c r="E4" s="72"/>
      <c r="F4" s="72"/>
      <c r="G4" s="72"/>
      <c r="H4" s="72"/>
      <c r="I4" s="72"/>
      <c r="J4" s="72"/>
    </row>
    <row r="6" spans="1:12" ht="31.5" x14ac:dyDescent="0.2">
      <c r="A6" s="23" t="s">
        <v>1</v>
      </c>
      <c r="B6" s="28" t="s">
        <v>3</v>
      </c>
      <c r="C6" s="24" t="s">
        <v>22</v>
      </c>
      <c r="D6" s="23" t="s">
        <v>56</v>
      </c>
      <c r="E6" s="23" t="s">
        <v>55</v>
      </c>
      <c r="F6" s="24" t="s">
        <v>21</v>
      </c>
      <c r="G6" s="24" t="s">
        <v>20</v>
      </c>
      <c r="H6" s="24" t="s">
        <v>2</v>
      </c>
      <c r="I6" s="23" t="s">
        <v>25</v>
      </c>
      <c r="J6" s="24" t="s">
        <v>24</v>
      </c>
      <c r="K6" s="24" t="s">
        <v>0</v>
      </c>
      <c r="L6" s="33" t="s">
        <v>34</v>
      </c>
    </row>
    <row r="7" spans="1:12" x14ac:dyDescent="0.2">
      <c r="A7" s="20" t="s">
        <v>6</v>
      </c>
      <c r="B7" s="29" t="str">
        <f t="shared" ref="B7:B70" si="0">IF(A7=A6,"",A7)</f>
        <v>1.1</v>
      </c>
      <c r="C7" s="20" t="s">
        <v>252</v>
      </c>
      <c r="D7" s="12" t="s">
        <v>170</v>
      </c>
      <c r="E7" s="10" t="s">
        <v>23</v>
      </c>
      <c r="F7" s="14" t="s">
        <v>270</v>
      </c>
      <c r="G7" s="15" t="s">
        <v>9</v>
      </c>
      <c r="H7" s="15" t="s">
        <v>29</v>
      </c>
      <c r="I7" s="22">
        <f>J7</f>
        <v>1385.7520000000002</v>
      </c>
      <c r="J7" s="34">
        <f>J8+J18+J28</f>
        <v>1385.7520000000002</v>
      </c>
      <c r="K7" s="4"/>
    </row>
    <row r="8" spans="1:12" ht="12.75" customHeight="1" outlineLevel="1" x14ac:dyDescent="0.2">
      <c r="A8" s="20" t="s">
        <v>6</v>
      </c>
      <c r="B8" s="29" t="str">
        <f t="shared" si="0"/>
        <v/>
      </c>
      <c r="C8" s="20" t="s">
        <v>26</v>
      </c>
      <c r="D8" s="12">
        <v>88264</v>
      </c>
      <c r="E8" s="13" t="s">
        <v>23</v>
      </c>
      <c r="F8" s="21" t="s">
        <v>63</v>
      </c>
      <c r="G8" s="11" t="s">
        <v>7</v>
      </c>
      <c r="H8" s="54">
        <v>16</v>
      </c>
      <c r="I8" s="22">
        <f>SUM(J9:J17)</f>
        <v>30.066000000000003</v>
      </c>
      <c r="J8" s="22">
        <f>I8*H8</f>
        <v>481.05600000000004</v>
      </c>
      <c r="K8" s="26"/>
    </row>
    <row r="9" spans="1:12" ht="12.75" customHeight="1" outlineLevel="1" x14ac:dyDescent="0.2">
      <c r="A9" s="20" t="s">
        <v>6</v>
      </c>
      <c r="B9" s="29" t="str">
        <f t="shared" si="0"/>
        <v/>
      </c>
      <c r="C9" s="20" t="s">
        <v>26</v>
      </c>
      <c r="D9" s="12">
        <v>88264</v>
      </c>
      <c r="E9" s="10">
        <v>2436</v>
      </c>
      <c r="F9" s="18" t="s">
        <v>28</v>
      </c>
      <c r="G9" s="13" t="s">
        <v>7</v>
      </c>
      <c r="H9" s="16">
        <v>1</v>
      </c>
      <c r="I9" s="19">
        <v>17.920000000000002</v>
      </c>
      <c r="J9" s="19">
        <f>I9*H9</f>
        <v>17.920000000000002</v>
      </c>
      <c r="K9" s="26"/>
    </row>
    <row r="10" spans="1:12" ht="12.75" customHeight="1" outlineLevel="1" x14ac:dyDescent="0.2">
      <c r="A10" s="20" t="s">
        <v>6</v>
      </c>
      <c r="B10" s="29" t="str">
        <f t="shared" si="0"/>
        <v/>
      </c>
      <c r="C10" s="20" t="s">
        <v>252</v>
      </c>
      <c r="D10" s="12" t="s">
        <v>23</v>
      </c>
      <c r="E10" s="10" t="s">
        <v>162</v>
      </c>
      <c r="F10" s="31" t="s">
        <v>62</v>
      </c>
      <c r="G10" s="13" t="s">
        <v>7</v>
      </c>
      <c r="H10" s="16">
        <v>1</v>
      </c>
      <c r="I10" s="19">
        <f>I9*0.3</f>
        <v>5.3760000000000003</v>
      </c>
      <c r="J10" s="19">
        <f t="shared" ref="J10:J11" si="1">I10*H10</f>
        <v>5.3760000000000003</v>
      </c>
      <c r="K10" s="26"/>
    </row>
    <row r="11" spans="1:12" ht="12.75" customHeight="1" outlineLevel="1" x14ac:dyDescent="0.2">
      <c r="A11" s="20" t="s">
        <v>6</v>
      </c>
      <c r="B11" s="29" t="str">
        <f t="shared" si="0"/>
        <v/>
      </c>
      <c r="C11" s="20" t="s">
        <v>26</v>
      </c>
      <c r="D11" s="12">
        <v>88264</v>
      </c>
      <c r="E11" s="10">
        <v>37370</v>
      </c>
      <c r="F11" s="62" t="s">
        <v>30</v>
      </c>
      <c r="G11" s="13" t="s">
        <v>7</v>
      </c>
      <c r="H11" s="16">
        <v>1</v>
      </c>
      <c r="I11" s="19">
        <v>1.89</v>
      </c>
      <c r="J11" s="19">
        <f t="shared" si="1"/>
        <v>1.89</v>
      </c>
      <c r="K11" s="26"/>
    </row>
    <row r="12" spans="1:12" ht="12.75" customHeight="1" outlineLevel="1" x14ac:dyDescent="0.2">
      <c r="A12" s="20" t="s">
        <v>6</v>
      </c>
      <c r="B12" s="29" t="str">
        <f t="shared" si="0"/>
        <v/>
      </c>
      <c r="C12" s="20" t="s">
        <v>26</v>
      </c>
      <c r="D12" s="12">
        <v>88264</v>
      </c>
      <c r="E12" s="10">
        <v>37371</v>
      </c>
      <c r="F12" s="31" t="s">
        <v>31</v>
      </c>
      <c r="G12" s="13" t="s">
        <v>7</v>
      </c>
      <c r="H12" s="16">
        <v>1</v>
      </c>
      <c r="I12" s="19">
        <v>0.68</v>
      </c>
      <c r="J12" s="19">
        <f t="shared" ref="J12:J14" si="2">H12*I12</f>
        <v>0.68</v>
      </c>
      <c r="K12" s="26"/>
    </row>
    <row r="13" spans="1:12" ht="12.75" customHeight="1" outlineLevel="1" x14ac:dyDescent="0.2">
      <c r="A13" s="20" t="s">
        <v>6</v>
      </c>
      <c r="B13" s="29" t="str">
        <f t="shared" si="0"/>
        <v/>
      </c>
      <c r="C13" s="20" t="s">
        <v>26</v>
      </c>
      <c r="D13" s="12">
        <v>88264</v>
      </c>
      <c r="E13" s="10">
        <v>37372</v>
      </c>
      <c r="F13" s="31" t="s">
        <v>32</v>
      </c>
      <c r="G13" s="13" t="s">
        <v>7</v>
      </c>
      <c r="H13" s="16">
        <v>1</v>
      </c>
      <c r="I13" s="19">
        <v>1.34</v>
      </c>
      <c r="J13" s="19">
        <f t="shared" si="2"/>
        <v>1.34</v>
      </c>
      <c r="K13" s="26"/>
    </row>
    <row r="14" spans="1:12" ht="12.75" customHeight="1" outlineLevel="1" x14ac:dyDescent="0.2">
      <c r="A14" s="20" t="s">
        <v>6</v>
      </c>
      <c r="B14" s="29" t="str">
        <f t="shared" si="0"/>
        <v/>
      </c>
      <c r="C14" s="20" t="s">
        <v>26</v>
      </c>
      <c r="D14" s="12">
        <v>88264</v>
      </c>
      <c r="E14" s="10">
        <v>37373</v>
      </c>
      <c r="F14" s="31" t="s">
        <v>33</v>
      </c>
      <c r="G14" s="13" t="s">
        <v>7</v>
      </c>
      <c r="H14" s="16">
        <v>1</v>
      </c>
      <c r="I14" s="19">
        <v>0.04</v>
      </c>
      <c r="J14" s="19">
        <f t="shared" si="2"/>
        <v>0.04</v>
      </c>
      <c r="K14" s="26"/>
    </row>
    <row r="15" spans="1:12" ht="21" customHeight="1" outlineLevel="1" x14ac:dyDescent="0.2">
      <c r="A15" s="20" t="s">
        <v>6</v>
      </c>
      <c r="B15" s="29" t="str">
        <f t="shared" si="0"/>
        <v/>
      </c>
      <c r="C15" s="20" t="s">
        <v>26</v>
      </c>
      <c r="D15" s="12">
        <v>88264</v>
      </c>
      <c r="E15" s="10">
        <v>43460</v>
      </c>
      <c r="F15" s="31" t="s">
        <v>64</v>
      </c>
      <c r="G15" s="13" t="s">
        <v>7</v>
      </c>
      <c r="H15" s="16">
        <v>1</v>
      </c>
      <c r="I15" s="19">
        <v>0.85</v>
      </c>
      <c r="J15" s="19">
        <f t="shared" ref="J15:J17" si="3">H15*I15</f>
        <v>0.85</v>
      </c>
      <c r="K15" s="26"/>
    </row>
    <row r="16" spans="1:12" ht="12.75" customHeight="1" outlineLevel="1" x14ac:dyDescent="0.2">
      <c r="A16" s="20" t="s">
        <v>6</v>
      </c>
      <c r="B16" s="29" t="str">
        <f t="shared" si="0"/>
        <v/>
      </c>
      <c r="C16" s="20" t="s">
        <v>26</v>
      </c>
      <c r="D16" s="12">
        <v>88264</v>
      </c>
      <c r="E16" s="10">
        <v>43484</v>
      </c>
      <c r="F16" s="31" t="s">
        <v>65</v>
      </c>
      <c r="G16" s="13" t="s">
        <v>7</v>
      </c>
      <c r="H16" s="16">
        <v>1</v>
      </c>
      <c r="I16" s="19">
        <v>1.2</v>
      </c>
      <c r="J16" s="19">
        <f t="shared" si="3"/>
        <v>1.2</v>
      </c>
      <c r="K16" s="26"/>
    </row>
    <row r="17" spans="1:11" ht="12.75" customHeight="1" outlineLevel="1" x14ac:dyDescent="0.2">
      <c r="A17" s="20" t="s">
        <v>6</v>
      </c>
      <c r="B17" s="29" t="str">
        <f t="shared" si="0"/>
        <v/>
      </c>
      <c r="C17" s="20" t="s">
        <v>26</v>
      </c>
      <c r="D17" s="12">
        <v>95332</v>
      </c>
      <c r="E17" s="10">
        <v>95332</v>
      </c>
      <c r="F17" s="31" t="s">
        <v>66</v>
      </c>
      <c r="G17" s="13" t="s">
        <v>7</v>
      </c>
      <c r="H17" s="16">
        <v>1</v>
      </c>
      <c r="I17" s="19">
        <v>0.77</v>
      </c>
      <c r="J17" s="19">
        <f t="shared" si="3"/>
        <v>0.77</v>
      </c>
      <c r="K17" s="26"/>
    </row>
    <row r="18" spans="1:11" ht="12.75" customHeight="1" outlineLevel="1" x14ac:dyDescent="0.2">
      <c r="A18" s="20" t="s">
        <v>6</v>
      </c>
      <c r="B18" s="29" t="str">
        <f t="shared" si="0"/>
        <v/>
      </c>
      <c r="C18" s="20" t="s">
        <v>26</v>
      </c>
      <c r="D18" s="12">
        <v>88266</v>
      </c>
      <c r="E18" s="13" t="s">
        <v>23</v>
      </c>
      <c r="F18" s="21" t="s">
        <v>67</v>
      </c>
      <c r="G18" s="11" t="s">
        <v>7</v>
      </c>
      <c r="H18" s="54">
        <v>8</v>
      </c>
      <c r="I18" s="22">
        <f>SUM(J19:J27)</f>
        <v>43.37700000000001</v>
      </c>
      <c r="J18" s="22">
        <f t="shared" ref="J18:J27" si="4">I18*H18</f>
        <v>347.01600000000008</v>
      </c>
      <c r="K18" s="26"/>
    </row>
    <row r="19" spans="1:11" ht="13.5" customHeight="1" outlineLevel="1" x14ac:dyDescent="0.2">
      <c r="A19" s="20" t="s">
        <v>6</v>
      </c>
      <c r="B19" s="29" t="str">
        <f t="shared" si="0"/>
        <v/>
      </c>
      <c r="C19" s="20" t="s">
        <v>26</v>
      </c>
      <c r="D19" s="12">
        <v>88266</v>
      </c>
      <c r="E19" s="10">
        <v>2438</v>
      </c>
      <c r="F19" s="18" t="s">
        <v>68</v>
      </c>
      <c r="G19" s="13" t="s">
        <v>7</v>
      </c>
      <c r="H19" s="16">
        <v>1</v>
      </c>
      <c r="I19" s="19">
        <v>27.99</v>
      </c>
      <c r="J19" s="19">
        <f t="shared" si="4"/>
        <v>27.99</v>
      </c>
      <c r="K19" s="26"/>
    </row>
    <row r="20" spans="1:11" ht="13.5" customHeight="1" outlineLevel="1" x14ac:dyDescent="0.2">
      <c r="A20" s="20" t="s">
        <v>6</v>
      </c>
      <c r="B20" s="29" t="str">
        <f t="shared" si="0"/>
        <v/>
      </c>
      <c r="C20" s="20" t="s">
        <v>252</v>
      </c>
      <c r="D20" s="12" t="s">
        <v>23</v>
      </c>
      <c r="E20" s="13" t="s">
        <v>163</v>
      </c>
      <c r="F20" s="31" t="s">
        <v>62</v>
      </c>
      <c r="G20" s="13" t="s">
        <v>7</v>
      </c>
      <c r="H20" s="16">
        <v>1</v>
      </c>
      <c r="I20" s="19">
        <f>I19*0.3</f>
        <v>8.3969999999999985</v>
      </c>
      <c r="J20" s="19">
        <f t="shared" si="4"/>
        <v>8.3969999999999985</v>
      </c>
      <c r="K20" s="26"/>
    </row>
    <row r="21" spans="1:11" ht="13.5" customHeight="1" outlineLevel="1" x14ac:dyDescent="0.2">
      <c r="A21" s="20" t="s">
        <v>6</v>
      </c>
      <c r="B21" s="29" t="str">
        <f t="shared" si="0"/>
        <v/>
      </c>
      <c r="C21" s="20" t="s">
        <v>26</v>
      </c>
      <c r="D21" s="12">
        <v>88266</v>
      </c>
      <c r="E21" s="10">
        <v>37370</v>
      </c>
      <c r="F21" s="31" t="s">
        <v>30</v>
      </c>
      <c r="G21" s="13" t="s">
        <v>7</v>
      </c>
      <c r="H21" s="16">
        <v>1</v>
      </c>
      <c r="I21" s="19">
        <v>1.89</v>
      </c>
      <c r="J21" s="19">
        <f t="shared" si="4"/>
        <v>1.89</v>
      </c>
      <c r="K21" s="26"/>
    </row>
    <row r="22" spans="1:11" ht="13.5" customHeight="1" outlineLevel="1" x14ac:dyDescent="0.2">
      <c r="A22" s="20" t="s">
        <v>6</v>
      </c>
      <c r="B22" s="29" t="str">
        <f t="shared" si="0"/>
        <v/>
      </c>
      <c r="C22" s="20" t="s">
        <v>26</v>
      </c>
      <c r="D22" s="12">
        <v>88266</v>
      </c>
      <c r="E22" s="10">
        <v>37371</v>
      </c>
      <c r="F22" s="31" t="s">
        <v>31</v>
      </c>
      <c r="G22" s="13" t="s">
        <v>7</v>
      </c>
      <c r="H22" s="16">
        <v>1</v>
      </c>
      <c r="I22" s="19">
        <v>0.68</v>
      </c>
      <c r="J22" s="19">
        <f t="shared" si="4"/>
        <v>0.68</v>
      </c>
      <c r="K22" s="26"/>
    </row>
    <row r="23" spans="1:11" ht="13.5" customHeight="1" outlineLevel="1" x14ac:dyDescent="0.2">
      <c r="A23" s="20" t="s">
        <v>6</v>
      </c>
      <c r="B23" s="29" t="str">
        <f t="shared" si="0"/>
        <v/>
      </c>
      <c r="C23" s="20" t="s">
        <v>26</v>
      </c>
      <c r="D23" s="12">
        <v>88266</v>
      </c>
      <c r="E23" s="10">
        <v>37372</v>
      </c>
      <c r="F23" s="31" t="s">
        <v>32</v>
      </c>
      <c r="G23" s="13" t="s">
        <v>7</v>
      </c>
      <c r="H23" s="16">
        <v>1</v>
      </c>
      <c r="I23" s="19">
        <v>1.34</v>
      </c>
      <c r="J23" s="19">
        <f t="shared" si="4"/>
        <v>1.34</v>
      </c>
      <c r="K23" s="26"/>
    </row>
    <row r="24" spans="1:11" ht="13.5" customHeight="1" outlineLevel="1" x14ac:dyDescent="0.2">
      <c r="A24" s="20" t="s">
        <v>6</v>
      </c>
      <c r="B24" s="29" t="str">
        <f t="shared" si="0"/>
        <v/>
      </c>
      <c r="C24" s="20" t="s">
        <v>26</v>
      </c>
      <c r="D24" s="12">
        <v>88266</v>
      </c>
      <c r="E24" s="10">
        <v>37373</v>
      </c>
      <c r="F24" s="31" t="s">
        <v>33</v>
      </c>
      <c r="G24" s="13" t="s">
        <v>7</v>
      </c>
      <c r="H24" s="16">
        <v>1</v>
      </c>
      <c r="I24" s="19">
        <v>0.04</v>
      </c>
      <c r="J24" s="19">
        <f t="shared" si="4"/>
        <v>0.04</v>
      </c>
      <c r="K24" s="26"/>
    </row>
    <row r="25" spans="1:11" ht="21.75" customHeight="1" outlineLevel="1" x14ac:dyDescent="0.2">
      <c r="A25" s="20" t="s">
        <v>6</v>
      </c>
      <c r="B25" s="29" t="str">
        <f t="shared" si="0"/>
        <v/>
      </c>
      <c r="C25" s="20" t="s">
        <v>26</v>
      </c>
      <c r="D25" s="12">
        <v>88266</v>
      </c>
      <c r="E25" s="10">
        <v>43460</v>
      </c>
      <c r="F25" s="31" t="s">
        <v>64</v>
      </c>
      <c r="G25" s="13" t="s">
        <v>7</v>
      </c>
      <c r="H25" s="16">
        <v>1</v>
      </c>
      <c r="I25" s="19">
        <v>0.85</v>
      </c>
      <c r="J25" s="19">
        <f t="shared" si="4"/>
        <v>0.85</v>
      </c>
      <c r="K25" s="26"/>
    </row>
    <row r="26" spans="1:11" ht="13.5" customHeight="1" outlineLevel="1" x14ac:dyDescent="0.2">
      <c r="A26" s="20" t="s">
        <v>6</v>
      </c>
      <c r="B26" s="29" t="str">
        <f t="shared" si="0"/>
        <v/>
      </c>
      <c r="C26" s="20" t="s">
        <v>26</v>
      </c>
      <c r="D26" s="12">
        <v>88266</v>
      </c>
      <c r="E26" s="10">
        <v>43484</v>
      </c>
      <c r="F26" s="31" t="s">
        <v>65</v>
      </c>
      <c r="G26" s="13" t="s">
        <v>7</v>
      </c>
      <c r="H26" s="16">
        <v>1</v>
      </c>
      <c r="I26" s="19">
        <v>1.2</v>
      </c>
      <c r="J26" s="19">
        <f t="shared" si="4"/>
        <v>1.2</v>
      </c>
      <c r="K26" s="26"/>
    </row>
    <row r="27" spans="1:11" ht="13.5" customHeight="1" outlineLevel="1" x14ac:dyDescent="0.2">
      <c r="A27" s="20" t="s">
        <v>6</v>
      </c>
      <c r="B27" s="29" t="str">
        <f t="shared" si="0"/>
        <v/>
      </c>
      <c r="C27" s="20" t="s">
        <v>26</v>
      </c>
      <c r="D27" s="10">
        <v>95334</v>
      </c>
      <c r="E27" s="10">
        <v>95334</v>
      </c>
      <c r="F27" s="31" t="s">
        <v>69</v>
      </c>
      <c r="G27" s="13" t="s">
        <v>7</v>
      </c>
      <c r="H27" s="16">
        <v>1</v>
      </c>
      <c r="I27" s="19">
        <v>0.99</v>
      </c>
      <c r="J27" s="19">
        <f t="shared" si="4"/>
        <v>0.99</v>
      </c>
      <c r="K27" s="26"/>
    </row>
    <row r="28" spans="1:11" ht="13.5" customHeight="1" outlineLevel="1" x14ac:dyDescent="0.2">
      <c r="A28" s="20" t="s">
        <v>6</v>
      </c>
      <c r="B28" s="29" t="str">
        <f t="shared" si="0"/>
        <v/>
      </c>
      <c r="C28" s="20" t="s">
        <v>26</v>
      </c>
      <c r="D28" s="12">
        <v>92138</v>
      </c>
      <c r="E28" s="13" t="s">
        <v>23</v>
      </c>
      <c r="F28" s="57" t="s">
        <v>71</v>
      </c>
      <c r="G28" s="11" t="s">
        <v>7</v>
      </c>
      <c r="H28" s="54">
        <v>8</v>
      </c>
      <c r="I28" s="22">
        <f>SUM(J29:J33)</f>
        <v>69.710000000000008</v>
      </c>
      <c r="J28" s="22">
        <f>I28*H28</f>
        <v>557.68000000000006</v>
      </c>
      <c r="K28" s="26"/>
    </row>
    <row r="29" spans="1:11" ht="13.5" customHeight="1" outlineLevel="1" x14ac:dyDescent="0.2">
      <c r="A29" s="20" t="s">
        <v>6</v>
      </c>
      <c r="B29" s="29" t="str">
        <f t="shared" si="0"/>
        <v/>
      </c>
      <c r="C29" s="20" t="s">
        <v>26</v>
      </c>
      <c r="D29" s="12">
        <v>92138</v>
      </c>
      <c r="E29" s="10">
        <v>92133</v>
      </c>
      <c r="F29" s="59" t="s">
        <v>72</v>
      </c>
      <c r="G29" s="10" t="s">
        <v>7</v>
      </c>
      <c r="H29" s="16">
        <v>1</v>
      </c>
      <c r="I29" s="19">
        <v>13.1</v>
      </c>
      <c r="J29" s="19">
        <f t="shared" ref="J29:J33" si="5">I29*H29</f>
        <v>13.1</v>
      </c>
      <c r="K29" s="26"/>
    </row>
    <row r="30" spans="1:11" ht="13.5" customHeight="1" outlineLevel="1" x14ac:dyDescent="0.2">
      <c r="A30" s="20" t="s">
        <v>6</v>
      </c>
      <c r="B30" s="29" t="str">
        <f t="shared" si="0"/>
        <v/>
      </c>
      <c r="C30" s="20" t="s">
        <v>26</v>
      </c>
      <c r="D30" s="12">
        <v>92138</v>
      </c>
      <c r="E30" s="10">
        <v>92134</v>
      </c>
      <c r="F30" s="59" t="s">
        <v>73</v>
      </c>
      <c r="G30" s="10" t="s">
        <v>7</v>
      </c>
      <c r="H30" s="16">
        <v>1</v>
      </c>
      <c r="I30" s="19">
        <v>4.04</v>
      </c>
      <c r="J30" s="19">
        <f t="shared" si="5"/>
        <v>4.04</v>
      </c>
      <c r="K30" s="26"/>
    </row>
    <row r="31" spans="1:11" ht="13.5" customHeight="1" outlineLevel="1" x14ac:dyDescent="0.2">
      <c r="A31" s="20" t="s">
        <v>6</v>
      </c>
      <c r="B31" s="29" t="str">
        <f t="shared" si="0"/>
        <v/>
      </c>
      <c r="C31" s="20" t="s">
        <v>26</v>
      </c>
      <c r="D31" s="12">
        <v>92138</v>
      </c>
      <c r="E31" s="10">
        <v>92135</v>
      </c>
      <c r="F31" s="59" t="s">
        <v>74</v>
      </c>
      <c r="G31" s="10" t="s">
        <v>7</v>
      </c>
      <c r="H31" s="16">
        <v>1</v>
      </c>
      <c r="I31" s="19">
        <v>1.63</v>
      </c>
      <c r="J31" s="19">
        <f t="shared" si="5"/>
        <v>1.63</v>
      </c>
      <c r="K31" s="26"/>
    </row>
    <row r="32" spans="1:11" ht="13.5" customHeight="1" outlineLevel="1" x14ac:dyDescent="0.2">
      <c r="A32" s="20" t="s">
        <v>6</v>
      </c>
      <c r="B32" s="29" t="str">
        <f t="shared" si="0"/>
        <v/>
      </c>
      <c r="C32" s="20" t="s">
        <v>26</v>
      </c>
      <c r="D32" s="12">
        <v>92138</v>
      </c>
      <c r="E32" s="10">
        <v>92136</v>
      </c>
      <c r="F32" s="59" t="s">
        <v>75</v>
      </c>
      <c r="G32" s="10" t="s">
        <v>7</v>
      </c>
      <c r="H32" s="16">
        <v>1</v>
      </c>
      <c r="I32" s="19">
        <v>16.37</v>
      </c>
      <c r="J32" s="19">
        <f t="shared" si="5"/>
        <v>16.37</v>
      </c>
      <c r="K32" s="26"/>
    </row>
    <row r="33" spans="1:11" ht="13.5" customHeight="1" outlineLevel="1" x14ac:dyDescent="0.2">
      <c r="A33" s="20" t="s">
        <v>6</v>
      </c>
      <c r="B33" s="29" t="str">
        <f t="shared" si="0"/>
        <v/>
      </c>
      <c r="C33" s="20" t="s">
        <v>26</v>
      </c>
      <c r="D33" s="12">
        <v>92138</v>
      </c>
      <c r="E33" s="10">
        <v>92137</v>
      </c>
      <c r="F33" s="59" t="s">
        <v>76</v>
      </c>
      <c r="G33" s="10" t="s">
        <v>7</v>
      </c>
      <c r="H33" s="16">
        <v>1</v>
      </c>
      <c r="I33" s="19">
        <v>34.57</v>
      </c>
      <c r="J33" s="19">
        <f t="shared" si="5"/>
        <v>34.57</v>
      </c>
      <c r="K33" s="26"/>
    </row>
    <row r="34" spans="1:11" x14ac:dyDescent="0.2">
      <c r="A34" s="20" t="s">
        <v>8</v>
      </c>
      <c r="B34" s="29" t="str">
        <f t="shared" si="0"/>
        <v>1.2</v>
      </c>
      <c r="C34" s="20" t="s">
        <v>252</v>
      </c>
      <c r="D34" s="12" t="s">
        <v>171</v>
      </c>
      <c r="E34" s="10" t="s">
        <v>23</v>
      </c>
      <c r="F34" s="60" t="s">
        <v>230</v>
      </c>
      <c r="G34" s="15" t="s">
        <v>9</v>
      </c>
      <c r="H34" s="11">
        <v>1</v>
      </c>
      <c r="I34" s="22">
        <f>J34</f>
        <v>3950.387200000001</v>
      </c>
      <c r="J34" s="34">
        <f>J35+J44+J55+J66</f>
        <v>3950.387200000001</v>
      </c>
    </row>
    <row r="35" spans="1:11" outlineLevel="1" x14ac:dyDescent="0.2">
      <c r="A35" s="20" t="s">
        <v>8</v>
      </c>
      <c r="B35" s="29" t="str">
        <f t="shared" si="0"/>
        <v/>
      </c>
      <c r="C35" s="20" t="s">
        <v>26</v>
      </c>
      <c r="D35" s="12">
        <v>91677</v>
      </c>
      <c r="E35" s="13" t="s">
        <v>23</v>
      </c>
      <c r="F35" s="57" t="s">
        <v>57</v>
      </c>
      <c r="G35" s="11" t="s">
        <v>7</v>
      </c>
      <c r="H35" s="54">
        <v>8</v>
      </c>
      <c r="I35" s="22">
        <f>SUM(J36:J43)</f>
        <v>216.12090000000001</v>
      </c>
      <c r="J35" s="22">
        <f>I35*H35</f>
        <v>1728.9672</v>
      </c>
    </row>
    <row r="36" spans="1:11" outlineLevel="1" x14ac:dyDescent="0.2">
      <c r="A36" s="20" t="s">
        <v>8</v>
      </c>
      <c r="B36" s="29" t="str">
        <f t="shared" si="0"/>
        <v/>
      </c>
      <c r="C36" s="20" t="s">
        <v>26</v>
      </c>
      <c r="D36" s="12">
        <v>91677</v>
      </c>
      <c r="E36" s="10">
        <v>34783</v>
      </c>
      <c r="F36" s="59" t="s">
        <v>58</v>
      </c>
      <c r="G36" s="13" t="s">
        <v>7</v>
      </c>
      <c r="H36" s="16">
        <v>1</v>
      </c>
      <c r="I36" s="19">
        <v>95.29</v>
      </c>
      <c r="J36" s="19">
        <f>H36*I36</f>
        <v>95.29</v>
      </c>
    </row>
    <row r="37" spans="1:11" outlineLevel="1" x14ac:dyDescent="0.2">
      <c r="A37" s="20" t="s">
        <v>8</v>
      </c>
      <c r="B37" s="29" t="str">
        <f t="shared" si="0"/>
        <v/>
      </c>
      <c r="C37" s="20" t="s">
        <v>252</v>
      </c>
      <c r="D37" s="12" t="s">
        <v>23</v>
      </c>
      <c r="E37" s="10" t="s">
        <v>164</v>
      </c>
      <c r="F37" s="59" t="s">
        <v>62</v>
      </c>
      <c r="G37" s="13" t="s">
        <v>7</v>
      </c>
      <c r="H37" s="16">
        <v>1</v>
      </c>
      <c r="I37" s="19">
        <f>I36*0.3</f>
        <v>28.587</v>
      </c>
      <c r="J37" s="19">
        <f>H37*I37</f>
        <v>28.587</v>
      </c>
    </row>
    <row r="38" spans="1:11" outlineLevel="1" x14ac:dyDescent="0.2">
      <c r="A38" s="20" t="s">
        <v>8</v>
      </c>
      <c r="B38" s="29" t="str">
        <f t="shared" si="0"/>
        <v/>
      </c>
      <c r="C38" s="20" t="s">
        <v>252</v>
      </c>
      <c r="D38" s="12" t="s">
        <v>23</v>
      </c>
      <c r="E38" s="10" t="s">
        <v>207</v>
      </c>
      <c r="F38" s="59" t="s">
        <v>229</v>
      </c>
      <c r="G38" s="13" t="s">
        <v>7</v>
      </c>
      <c r="H38" s="16">
        <v>1</v>
      </c>
      <c r="I38" s="19">
        <f>(I36+I37)*0.7</f>
        <v>86.713899999999995</v>
      </c>
      <c r="J38" s="19">
        <f>H38*I38</f>
        <v>86.713899999999995</v>
      </c>
    </row>
    <row r="39" spans="1:11" outlineLevel="1" x14ac:dyDescent="0.2">
      <c r="A39" s="20" t="s">
        <v>8</v>
      </c>
      <c r="B39" s="29" t="str">
        <f t="shared" si="0"/>
        <v/>
      </c>
      <c r="C39" s="20" t="s">
        <v>26</v>
      </c>
      <c r="D39" s="12">
        <v>91677</v>
      </c>
      <c r="E39" s="10">
        <v>37372</v>
      </c>
      <c r="F39" s="59" t="s">
        <v>32</v>
      </c>
      <c r="G39" s="13" t="s">
        <v>7</v>
      </c>
      <c r="H39" s="16">
        <v>1</v>
      </c>
      <c r="I39" s="19">
        <v>1.34</v>
      </c>
      <c r="J39" s="19">
        <f>H39*I39</f>
        <v>1.34</v>
      </c>
    </row>
    <row r="40" spans="1:11" outlineLevel="1" x14ac:dyDescent="0.2">
      <c r="A40" s="20" t="s">
        <v>8</v>
      </c>
      <c r="B40" s="29" t="str">
        <f t="shared" si="0"/>
        <v/>
      </c>
      <c r="C40" s="20" t="s">
        <v>26</v>
      </c>
      <c r="D40" s="12">
        <v>91677</v>
      </c>
      <c r="E40" s="10">
        <v>37373</v>
      </c>
      <c r="F40" s="59" t="s">
        <v>33</v>
      </c>
      <c r="G40" s="13" t="s">
        <v>7</v>
      </c>
      <c r="H40" s="16">
        <v>1</v>
      </c>
      <c r="I40" s="19">
        <v>0.04</v>
      </c>
      <c r="J40" s="19">
        <f t="shared" ref="J40:J43" si="6">H40*I40</f>
        <v>0.04</v>
      </c>
    </row>
    <row r="41" spans="1:11" ht="24" outlineLevel="1" x14ac:dyDescent="0.2">
      <c r="A41" s="20" t="s">
        <v>8</v>
      </c>
      <c r="B41" s="29" t="str">
        <f t="shared" si="0"/>
        <v/>
      </c>
      <c r="C41" s="20" t="s">
        <v>26</v>
      </c>
      <c r="D41" s="12">
        <v>91677</v>
      </c>
      <c r="E41" s="10">
        <v>43462</v>
      </c>
      <c r="F41" s="59" t="s">
        <v>59</v>
      </c>
      <c r="G41" s="13" t="s">
        <v>7</v>
      </c>
      <c r="H41" s="16">
        <v>1</v>
      </c>
      <c r="I41" s="19">
        <v>0.01</v>
      </c>
      <c r="J41" s="19">
        <f t="shared" si="6"/>
        <v>0.01</v>
      </c>
    </row>
    <row r="42" spans="1:11" outlineLevel="1" x14ac:dyDescent="0.2">
      <c r="A42" s="20" t="s">
        <v>8</v>
      </c>
      <c r="B42" s="29" t="str">
        <f t="shared" si="0"/>
        <v/>
      </c>
      <c r="C42" s="20" t="s">
        <v>26</v>
      </c>
      <c r="D42" s="12">
        <v>91677</v>
      </c>
      <c r="E42" s="10">
        <v>43486</v>
      </c>
      <c r="F42" s="59" t="s">
        <v>60</v>
      </c>
      <c r="G42" s="13" t="s">
        <v>7</v>
      </c>
      <c r="H42" s="16">
        <v>1</v>
      </c>
      <c r="I42" s="19">
        <v>0.74</v>
      </c>
      <c r="J42" s="19">
        <f t="shared" si="6"/>
        <v>0.74</v>
      </c>
    </row>
    <row r="43" spans="1:11" ht="24" outlineLevel="1" x14ac:dyDescent="0.2">
      <c r="A43" s="20" t="s">
        <v>8</v>
      </c>
      <c r="B43" s="29" t="str">
        <f t="shared" si="0"/>
        <v/>
      </c>
      <c r="C43" s="20" t="s">
        <v>26</v>
      </c>
      <c r="D43" s="12">
        <v>95407</v>
      </c>
      <c r="E43" s="10">
        <v>95407</v>
      </c>
      <c r="F43" s="59" t="s">
        <v>61</v>
      </c>
      <c r="G43" s="13" t="s">
        <v>7</v>
      </c>
      <c r="H43" s="17">
        <v>1</v>
      </c>
      <c r="I43" s="19">
        <v>3.4</v>
      </c>
      <c r="J43" s="19">
        <f t="shared" si="6"/>
        <v>3.4</v>
      </c>
    </row>
    <row r="44" spans="1:11" outlineLevel="1" x14ac:dyDescent="0.2">
      <c r="A44" s="20" t="s">
        <v>8</v>
      </c>
      <c r="B44" s="29" t="str">
        <f t="shared" si="0"/>
        <v/>
      </c>
      <c r="C44" s="20" t="s">
        <v>26</v>
      </c>
      <c r="D44" s="12">
        <v>88264</v>
      </c>
      <c r="E44" s="13" t="s">
        <v>23</v>
      </c>
      <c r="F44" s="57" t="s">
        <v>63</v>
      </c>
      <c r="G44" s="11" t="s">
        <v>7</v>
      </c>
      <c r="H44" s="54">
        <v>24</v>
      </c>
      <c r="I44" s="22">
        <f>SUM(J45:J54)</f>
        <v>46.373200000000011</v>
      </c>
      <c r="J44" s="22">
        <f>I44*H44</f>
        <v>1112.9568000000004</v>
      </c>
    </row>
    <row r="45" spans="1:11" outlineLevel="1" x14ac:dyDescent="0.2">
      <c r="A45" s="20" t="s">
        <v>8</v>
      </c>
      <c r="B45" s="29" t="str">
        <f t="shared" si="0"/>
        <v/>
      </c>
      <c r="C45" s="20" t="s">
        <v>26</v>
      </c>
      <c r="D45" s="12">
        <v>88264</v>
      </c>
      <c r="E45" s="10">
        <v>2436</v>
      </c>
      <c r="F45" s="58" t="s">
        <v>28</v>
      </c>
      <c r="G45" s="13" t="s">
        <v>7</v>
      </c>
      <c r="H45" s="16">
        <v>1</v>
      </c>
      <c r="I45" s="19">
        <v>17.920000000000002</v>
      </c>
      <c r="J45" s="19">
        <f>I45*H45</f>
        <v>17.920000000000002</v>
      </c>
    </row>
    <row r="46" spans="1:11" outlineLevel="1" x14ac:dyDescent="0.2">
      <c r="A46" s="20" t="s">
        <v>8</v>
      </c>
      <c r="B46" s="29" t="str">
        <f t="shared" si="0"/>
        <v/>
      </c>
      <c r="C46" s="20" t="s">
        <v>252</v>
      </c>
      <c r="D46" s="12" t="s">
        <v>23</v>
      </c>
      <c r="E46" s="10" t="s">
        <v>162</v>
      </c>
      <c r="F46" s="59" t="s">
        <v>62</v>
      </c>
      <c r="G46" s="13" t="s">
        <v>7</v>
      </c>
      <c r="H46" s="16">
        <v>1</v>
      </c>
      <c r="I46" s="19">
        <f>I45*0.3</f>
        <v>5.3760000000000003</v>
      </c>
      <c r="J46" s="19">
        <f t="shared" ref="J46:J48" si="7">I46*H46</f>
        <v>5.3760000000000003</v>
      </c>
    </row>
    <row r="47" spans="1:11" outlineLevel="1" x14ac:dyDescent="0.2">
      <c r="A47" s="20" t="s">
        <v>8</v>
      </c>
      <c r="B47" s="29" t="str">
        <f t="shared" si="0"/>
        <v/>
      </c>
      <c r="C47" s="20" t="s">
        <v>252</v>
      </c>
      <c r="D47" s="12"/>
      <c r="E47" s="10" t="s">
        <v>208</v>
      </c>
      <c r="F47" s="59" t="s">
        <v>229</v>
      </c>
      <c r="G47" s="13" t="s">
        <v>7</v>
      </c>
      <c r="H47" s="16">
        <v>1</v>
      </c>
      <c r="I47" s="19">
        <f>(I45+I46)*0.7</f>
        <v>16.307200000000002</v>
      </c>
      <c r="J47" s="19">
        <f>H47*I47</f>
        <v>16.307200000000002</v>
      </c>
    </row>
    <row r="48" spans="1:11" outlineLevel="1" x14ac:dyDescent="0.2">
      <c r="A48" s="20" t="s">
        <v>8</v>
      </c>
      <c r="B48" s="29" t="str">
        <f t="shared" si="0"/>
        <v/>
      </c>
      <c r="C48" s="20" t="s">
        <v>26</v>
      </c>
      <c r="D48" s="12">
        <v>88264</v>
      </c>
      <c r="E48" s="10">
        <v>37370</v>
      </c>
      <c r="F48" s="59" t="s">
        <v>30</v>
      </c>
      <c r="G48" s="13" t="s">
        <v>7</v>
      </c>
      <c r="H48" s="16">
        <v>1</v>
      </c>
      <c r="I48" s="19">
        <v>1.89</v>
      </c>
      <c r="J48" s="19">
        <f t="shared" si="7"/>
        <v>1.89</v>
      </c>
    </row>
    <row r="49" spans="1:10" outlineLevel="1" x14ac:dyDescent="0.2">
      <c r="A49" s="20" t="s">
        <v>8</v>
      </c>
      <c r="B49" s="29" t="str">
        <f t="shared" si="0"/>
        <v/>
      </c>
      <c r="C49" s="20" t="s">
        <v>26</v>
      </c>
      <c r="D49" s="12">
        <v>88264</v>
      </c>
      <c r="E49" s="10">
        <v>37371</v>
      </c>
      <c r="F49" s="59" t="s">
        <v>31</v>
      </c>
      <c r="G49" s="13" t="s">
        <v>7</v>
      </c>
      <c r="H49" s="16">
        <v>1</v>
      </c>
      <c r="I49" s="19">
        <v>0.68</v>
      </c>
      <c r="J49" s="19">
        <f t="shared" ref="J49:J54" si="8">H49*I49</f>
        <v>0.68</v>
      </c>
    </row>
    <row r="50" spans="1:10" outlineLevel="1" x14ac:dyDescent="0.2">
      <c r="A50" s="20" t="s">
        <v>8</v>
      </c>
      <c r="B50" s="29" t="str">
        <f t="shared" si="0"/>
        <v/>
      </c>
      <c r="C50" s="20" t="s">
        <v>26</v>
      </c>
      <c r="D50" s="12">
        <v>88264</v>
      </c>
      <c r="E50" s="10">
        <v>37372</v>
      </c>
      <c r="F50" s="59" t="s">
        <v>32</v>
      </c>
      <c r="G50" s="13" t="s">
        <v>7</v>
      </c>
      <c r="H50" s="16">
        <v>1</v>
      </c>
      <c r="I50" s="19">
        <v>1.34</v>
      </c>
      <c r="J50" s="19">
        <f t="shared" si="8"/>
        <v>1.34</v>
      </c>
    </row>
    <row r="51" spans="1:10" outlineLevel="1" x14ac:dyDescent="0.2">
      <c r="A51" s="20" t="s">
        <v>8</v>
      </c>
      <c r="B51" s="29" t="str">
        <f t="shared" si="0"/>
        <v/>
      </c>
      <c r="C51" s="20" t="s">
        <v>26</v>
      </c>
      <c r="D51" s="12">
        <v>88264</v>
      </c>
      <c r="E51" s="10">
        <v>37373</v>
      </c>
      <c r="F51" s="59" t="s">
        <v>33</v>
      </c>
      <c r="G51" s="13" t="s">
        <v>7</v>
      </c>
      <c r="H51" s="16">
        <v>1</v>
      </c>
      <c r="I51" s="19">
        <v>0.04</v>
      </c>
      <c r="J51" s="19">
        <f t="shared" si="8"/>
        <v>0.04</v>
      </c>
    </row>
    <row r="52" spans="1:10" ht="24" outlineLevel="1" x14ac:dyDescent="0.2">
      <c r="A52" s="20" t="s">
        <v>8</v>
      </c>
      <c r="B52" s="29" t="str">
        <f t="shared" si="0"/>
        <v/>
      </c>
      <c r="C52" s="20" t="s">
        <v>26</v>
      </c>
      <c r="D52" s="12">
        <v>88264</v>
      </c>
      <c r="E52" s="10">
        <v>43460</v>
      </c>
      <c r="F52" s="59" t="s">
        <v>64</v>
      </c>
      <c r="G52" s="13" t="s">
        <v>7</v>
      </c>
      <c r="H52" s="16">
        <v>1</v>
      </c>
      <c r="I52" s="19">
        <v>0.85</v>
      </c>
      <c r="J52" s="19">
        <f t="shared" si="8"/>
        <v>0.85</v>
      </c>
    </row>
    <row r="53" spans="1:10" outlineLevel="1" x14ac:dyDescent="0.2">
      <c r="A53" s="20" t="s">
        <v>8</v>
      </c>
      <c r="B53" s="29" t="str">
        <f t="shared" si="0"/>
        <v/>
      </c>
      <c r="C53" s="20" t="s">
        <v>26</v>
      </c>
      <c r="D53" s="12">
        <v>88264</v>
      </c>
      <c r="E53" s="10">
        <v>43484</v>
      </c>
      <c r="F53" s="59" t="s">
        <v>65</v>
      </c>
      <c r="G53" s="13" t="s">
        <v>7</v>
      </c>
      <c r="H53" s="16">
        <v>1</v>
      </c>
      <c r="I53" s="19">
        <v>1.2</v>
      </c>
      <c r="J53" s="19">
        <f t="shared" si="8"/>
        <v>1.2</v>
      </c>
    </row>
    <row r="54" spans="1:10" outlineLevel="1" x14ac:dyDescent="0.2">
      <c r="A54" s="20" t="s">
        <v>8</v>
      </c>
      <c r="B54" s="29" t="str">
        <f t="shared" si="0"/>
        <v/>
      </c>
      <c r="C54" s="20" t="s">
        <v>26</v>
      </c>
      <c r="D54" s="12">
        <v>88264</v>
      </c>
      <c r="E54" s="10">
        <v>95332</v>
      </c>
      <c r="F54" s="59" t="s">
        <v>66</v>
      </c>
      <c r="G54" s="13" t="s">
        <v>7</v>
      </c>
      <c r="H54" s="16">
        <v>1</v>
      </c>
      <c r="I54" s="19">
        <v>0.77</v>
      </c>
      <c r="J54" s="19">
        <f t="shared" si="8"/>
        <v>0.77</v>
      </c>
    </row>
    <row r="55" spans="1:10" outlineLevel="1" x14ac:dyDescent="0.2">
      <c r="A55" s="20" t="s">
        <v>8</v>
      </c>
      <c r="B55" s="29" t="str">
        <f t="shared" si="0"/>
        <v/>
      </c>
      <c r="C55" s="20" t="s">
        <v>26</v>
      </c>
      <c r="D55" s="12">
        <v>88266</v>
      </c>
      <c r="E55" s="13" t="s">
        <v>23</v>
      </c>
      <c r="F55" s="57" t="s">
        <v>67</v>
      </c>
      <c r="G55" s="11" t="s">
        <v>7</v>
      </c>
      <c r="H55" s="54">
        <v>8</v>
      </c>
      <c r="I55" s="22">
        <f>SUM(J56:J65)</f>
        <v>68.84790000000001</v>
      </c>
      <c r="J55" s="22">
        <f t="shared" ref="J55:J65" si="9">I55*H55</f>
        <v>550.78320000000008</v>
      </c>
    </row>
    <row r="56" spans="1:10" outlineLevel="1" x14ac:dyDescent="0.2">
      <c r="A56" s="20" t="s">
        <v>8</v>
      </c>
      <c r="B56" s="29" t="str">
        <f t="shared" si="0"/>
        <v/>
      </c>
      <c r="C56" s="20" t="s">
        <v>26</v>
      </c>
      <c r="D56" s="12">
        <v>88266</v>
      </c>
      <c r="E56" s="10">
        <v>2438</v>
      </c>
      <c r="F56" s="58" t="s">
        <v>68</v>
      </c>
      <c r="G56" s="13" t="s">
        <v>7</v>
      </c>
      <c r="H56" s="16">
        <v>1</v>
      </c>
      <c r="I56" s="19">
        <v>27.99</v>
      </c>
      <c r="J56" s="19">
        <f t="shared" si="9"/>
        <v>27.99</v>
      </c>
    </row>
    <row r="57" spans="1:10" outlineLevel="1" x14ac:dyDescent="0.2">
      <c r="A57" s="20" t="s">
        <v>8</v>
      </c>
      <c r="B57" s="29" t="str">
        <f t="shared" si="0"/>
        <v/>
      </c>
      <c r="C57" s="20" t="s">
        <v>252</v>
      </c>
      <c r="D57" s="12" t="s">
        <v>23</v>
      </c>
      <c r="E57" s="13" t="s">
        <v>163</v>
      </c>
      <c r="F57" s="59" t="s">
        <v>62</v>
      </c>
      <c r="G57" s="13" t="s">
        <v>7</v>
      </c>
      <c r="H57" s="16">
        <v>1</v>
      </c>
      <c r="I57" s="19">
        <f>I56*0.3</f>
        <v>8.3969999999999985</v>
      </c>
      <c r="J57" s="19">
        <f t="shared" si="9"/>
        <v>8.3969999999999985</v>
      </c>
    </row>
    <row r="58" spans="1:10" outlineLevel="1" x14ac:dyDescent="0.2">
      <c r="A58" s="20" t="s">
        <v>8</v>
      </c>
      <c r="B58" s="29" t="str">
        <f t="shared" si="0"/>
        <v/>
      </c>
      <c r="C58" s="20" t="s">
        <v>252</v>
      </c>
      <c r="D58" s="12" t="s">
        <v>23</v>
      </c>
      <c r="E58" s="13" t="s">
        <v>209</v>
      </c>
      <c r="F58" s="59" t="s">
        <v>229</v>
      </c>
      <c r="G58" s="13" t="s">
        <v>7</v>
      </c>
      <c r="H58" s="16">
        <v>1</v>
      </c>
      <c r="I58" s="19">
        <f>(I56+I57)*0.7</f>
        <v>25.4709</v>
      </c>
      <c r="J58" s="19">
        <f>H58*I58</f>
        <v>25.4709</v>
      </c>
    </row>
    <row r="59" spans="1:10" outlineLevel="1" x14ac:dyDescent="0.2">
      <c r="A59" s="20" t="s">
        <v>8</v>
      </c>
      <c r="B59" s="29" t="str">
        <f t="shared" si="0"/>
        <v/>
      </c>
      <c r="C59" s="20" t="s">
        <v>26</v>
      </c>
      <c r="D59" s="12">
        <v>88266</v>
      </c>
      <c r="E59" s="10">
        <v>37370</v>
      </c>
      <c r="F59" s="59" t="s">
        <v>30</v>
      </c>
      <c r="G59" s="13" t="s">
        <v>7</v>
      </c>
      <c r="H59" s="16">
        <v>1</v>
      </c>
      <c r="I59" s="19">
        <v>1.89</v>
      </c>
      <c r="J59" s="19">
        <f t="shared" si="9"/>
        <v>1.89</v>
      </c>
    </row>
    <row r="60" spans="1:10" outlineLevel="1" x14ac:dyDescent="0.2">
      <c r="A60" s="20" t="s">
        <v>8</v>
      </c>
      <c r="B60" s="29" t="str">
        <f t="shared" si="0"/>
        <v/>
      </c>
      <c r="C60" s="20" t="s">
        <v>26</v>
      </c>
      <c r="D60" s="12">
        <v>88266</v>
      </c>
      <c r="E60" s="10">
        <v>37371</v>
      </c>
      <c r="F60" s="59" t="s">
        <v>31</v>
      </c>
      <c r="G60" s="13" t="s">
        <v>7</v>
      </c>
      <c r="H60" s="16">
        <v>1</v>
      </c>
      <c r="I60" s="19">
        <v>0.68</v>
      </c>
      <c r="J60" s="19">
        <f t="shared" si="9"/>
        <v>0.68</v>
      </c>
    </row>
    <row r="61" spans="1:10" outlineLevel="1" x14ac:dyDescent="0.2">
      <c r="A61" s="20" t="s">
        <v>8</v>
      </c>
      <c r="B61" s="29" t="str">
        <f t="shared" si="0"/>
        <v/>
      </c>
      <c r="C61" s="20" t="s">
        <v>26</v>
      </c>
      <c r="D61" s="12">
        <v>88266</v>
      </c>
      <c r="E61" s="10">
        <v>37372</v>
      </c>
      <c r="F61" s="59" t="s">
        <v>32</v>
      </c>
      <c r="G61" s="13" t="s">
        <v>7</v>
      </c>
      <c r="H61" s="16">
        <v>1</v>
      </c>
      <c r="I61" s="19">
        <v>1.34</v>
      </c>
      <c r="J61" s="19">
        <f t="shared" si="9"/>
        <v>1.34</v>
      </c>
    </row>
    <row r="62" spans="1:10" outlineLevel="1" x14ac:dyDescent="0.2">
      <c r="A62" s="20" t="s">
        <v>8</v>
      </c>
      <c r="B62" s="29" t="str">
        <f t="shared" si="0"/>
        <v/>
      </c>
      <c r="C62" s="20" t="s">
        <v>26</v>
      </c>
      <c r="D62" s="12">
        <v>88266</v>
      </c>
      <c r="E62" s="10">
        <v>37373</v>
      </c>
      <c r="F62" s="59" t="s">
        <v>33</v>
      </c>
      <c r="G62" s="13" t="s">
        <v>7</v>
      </c>
      <c r="H62" s="16">
        <v>1</v>
      </c>
      <c r="I62" s="19">
        <v>0.04</v>
      </c>
      <c r="J62" s="19">
        <f t="shared" si="9"/>
        <v>0.04</v>
      </c>
    </row>
    <row r="63" spans="1:10" ht="24" outlineLevel="1" x14ac:dyDescent="0.2">
      <c r="A63" s="20" t="s">
        <v>8</v>
      </c>
      <c r="B63" s="29" t="str">
        <f t="shared" si="0"/>
        <v/>
      </c>
      <c r="C63" s="20" t="s">
        <v>26</v>
      </c>
      <c r="D63" s="12">
        <v>88266</v>
      </c>
      <c r="E63" s="10">
        <v>43460</v>
      </c>
      <c r="F63" s="59" t="s">
        <v>64</v>
      </c>
      <c r="G63" s="13" t="s">
        <v>7</v>
      </c>
      <c r="H63" s="16">
        <v>1</v>
      </c>
      <c r="I63" s="19">
        <v>0.85</v>
      </c>
      <c r="J63" s="19">
        <f t="shared" si="9"/>
        <v>0.85</v>
      </c>
    </row>
    <row r="64" spans="1:10" outlineLevel="1" x14ac:dyDescent="0.2">
      <c r="A64" s="20" t="s">
        <v>8</v>
      </c>
      <c r="B64" s="29" t="str">
        <f t="shared" si="0"/>
        <v/>
      </c>
      <c r="C64" s="20" t="s">
        <v>26</v>
      </c>
      <c r="D64" s="12">
        <v>88266</v>
      </c>
      <c r="E64" s="10">
        <v>43484</v>
      </c>
      <c r="F64" s="59" t="s">
        <v>65</v>
      </c>
      <c r="G64" s="13" t="s">
        <v>7</v>
      </c>
      <c r="H64" s="16">
        <v>1</v>
      </c>
      <c r="I64" s="19">
        <v>1.2</v>
      </c>
      <c r="J64" s="19">
        <f t="shared" si="9"/>
        <v>1.2</v>
      </c>
    </row>
    <row r="65" spans="1:10" outlineLevel="1" x14ac:dyDescent="0.2">
      <c r="A65" s="20" t="s">
        <v>8</v>
      </c>
      <c r="B65" s="29" t="str">
        <f t="shared" si="0"/>
        <v/>
      </c>
      <c r="C65" s="20" t="s">
        <v>26</v>
      </c>
      <c r="D65" s="12">
        <v>88266</v>
      </c>
      <c r="E65" s="10">
        <v>95334</v>
      </c>
      <c r="F65" s="59" t="s">
        <v>69</v>
      </c>
      <c r="G65" s="13" t="s">
        <v>7</v>
      </c>
      <c r="H65" s="16">
        <v>1</v>
      </c>
      <c r="I65" s="19">
        <v>0.99</v>
      </c>
      <c r="J65" s="19">
        <f t="shared" si="9"/>
        <v>0.99</v>
      </c>
    </row>
    <row r="66" spans="1:10" outlineLevel="1" x14ac:dyDescent="0.2">
      <c r="A66" s="20" t="s">
        <v>8</v>
      </c>
      <c r="B66" s="29" t="str">
        <f t="shared" si="0"/>
        <v/>
      </c>
      <c r="C66" s="20" t="s">
        <v>26</v>
      </c>
      <c r="D66" s="12">
        <v>92138</v>
      </c>
      <c r="E66" s="13" t="s">
        <v>23</v>
      </c>
      <c r="F66" s="57" t="s">
        <v>71</v>
      </c>
      <c r="G66" s="11" t="s">
        <v>7</v>
      </c>
      <c r="H66" s="54">
        <v>8</v>
      </c>
      <c r="I66" s="22">
        <f>SUM(J67:J71)</f>
        <v>69.710000000000008</v>
      </c>
      <c r="J66" s="22">
        <f>I66*H66</f>
        <v>557.68000000000006</v>
      </c>
    </row>
    <row r="67" spans="1:10" outlineLevel="1" x14ac:dyDescent="0.2">
      <c r="A67" s="20" t="s">
        <v>8</v>
      </c>
      <c r="B67" s="29" t="str">
        <f t="shared" si="0"/>
        <v/>
      </c>
      <c r="C67" s="20" t="s">
        <v>26</v>
      </c>
      <c r="D67" s="12">
        <v>92138</v>
      </c>
      <c r="E67" s="10">
        <v>92133</v>
      </c>
      <c r="F67" s="59" t="s">
        <v>165</v>
      </c>
      <c r="G67" s="10" t="s">
        <v>7</v>
      </c>
      <c r="H67" s="16">
        <v>1</v>
      </c>
      <c r="I67" s="19">
        <v>13.1</v>
      </c>
      <c r="J67" s="19">
        <f t="shared" ref="J67:J71" si="10">I67*H67</f>
        <v>13.1</v>
      </c>
    </row>
    <row r="68" spans="1:10" outlineLevel="1" x14ac:dyDescent="0.2">
      <c r="A68" s="20" t="s">
        <v>8</v>
      </c>
      <c r="B68" s="29" t="str">
        <f t="shared" si="0"/>
        <v/>
      </c>
      <c r="C68" s="20" t="s">
        <v>26</v>
      </c>
      <c r="D68" s="12">
        <v>92138</v>
      </c>
      <c r="E68" s="10">
        <v>92134</v>
      </c>
      <c r="F68" s="59" t="s">
        <v>166</v>
      </c>
      <c r="G68" s="10" t="s">
        <v>7</v>
      </c>
      <c r="H68" s="16">
        <v>1</v>
      </c>
      <c r="I68" s="19">
        <v>4.04</v>
      </c>
      <c r="J68" s="19">
        <f t="shared" si="10"/>
        <v>4.04</v>
      </c>
    </row>
    <row r="69" spans="1:10" ht="24" outlineLevel="1" x14ac:dyDescent="0.2">
      <c r="A69" s="20" t="s">
        <v>8</v>
      </c>
      <c r="B69" s="29" t="str">
        <f t="shared" si="0"/>
        <v/>
      </c>
      <c r="C69" s="20" t="s">
        <v>26</v>
      </c>
      <c r="D69" s="12">
        <v>92138</v>
      </c>
      <c r="E69" s="10">
        <v>92135</v>
      </c>
      <c r="F69" s="59" t="s">
        <v>167</v>
      </c>
      <c r="G69" s="10" t="s">
        <v>7</v>
      </c>
      <c r="H69" s="16">
        <v>1</v>
      </c>
      <c r="I69" s="19">
        <v>1.63</v>
      </c>
      <c r="J69" s="19">
        <f t="shared" si="10"/>
        <v>1.63</v>
      </c>
    </row>
    <row r="70" spans="1:10" outlineLevel="1" x14ac:dyDescent="0.2">
      <c r="A70" s="20" t="s">
        <v>8</v>
      </c>
      <c r="B70" s="29" t="str">
        <f t="shared" si="0"/>
        <v/>
      </c>
      <c r="C70" s="20" t="s">
        <v>26</v>
      </c>
      <c r="D70" s="12">
        <v>92138</v>
      </c>
      <c r="E70" s="10">
        <v>92136</v>
      </c>
      <c r="F70" s="59" t="s">
        <v>168</v>
      </c>
      <c r="G70" s="10" t="s">
        <v>7</v>
      </c>
      <c r="H70" s="16">
        <v>1</v>
      </c>
      <c r="I70" s="19">
        <v>16.37</v>
      </c>
      <c r="J70" s="19">
        <f t="shared" si="10"/>
        <v>16.37</v>
      </c>
    </row>
    <row r="71" spans="1:10" ht="24" outlineLevel="1" x14ac:dyDescent="0.2">
      <c r="A71" s="20" t="s">
        <v>8</v>
      </c>
      <c r="B71" s="29" t="str">
        <f t="shared" ref="B71:B106" si="11">IF(A71=A70,"",A71)</f>
        <v/>
      </c>
      <c r="C71" s="20" t="s">
        <v>26</v>
      </c>
      <c r="D71" s="12">
        <v>92138</v>
      </c>
      <c r="E71" s="10">
        <v>92137</v>
      </c>
      <c r="F71" s="59" t="s">
        <v>169</v>
      </c>
      <c r="G71" s="10" t="s">
        <v>7</v>
      </c>
      <c r="H71" s="16">
        <v>1</v>
      </c>
      <c r="I71" s="19">
        <v>34.57</v>
      </c>
      <c r="J71" s="19">
        <f t="shared" si="10"/>
        <v>34.57</v>
      </c>
    </row>
    <row r="72" spans="1:10" ht="24" x14ac:dyDescent="0.2">
      <c r="A72" s="20" t="s">
        <v>10</v>
      </c>
      <c r="B72" s="29" t="str">
        <f t="shared" si="11"/>
        <v>1.3</v>
      </c>
      <c r="C72" s="20" t="s">
        <v>252</v>
      </c>
      <c r="D72" s="12" t="s">
        <v>172</v>
      </c>
      <c r="E72" s="10" t="s">
        <v>23</v>
      </c>
      <c r="F72" s="60" t="s">
        <v>215</v>
      </c>
      <c r="G72" s="15" t="s">
        <v>9</v>
      </c>
      <c r="H72" s="11">
        <v>1</v>
      </c>
      <c r="I72" s="22">
        <f>J72</f>
        <v>2170.8240000000005</v>
      </c>
      <c r="J72" s="34">
        <f>J73+J81+J91+J101</f>
        <v>2170.8240000000005</v>
      </c>
    </row>
    <row r="73" spans="1:10" outlineLevel="1" x14ac:dyDescent="0.2">
      <c r="A73" s="20" t="s">
        <v>10</v>
      </c>
      <c r="B73" s="29" t="str">
        <f t="shared" si="11"/>
        <v/>
      </c>
      <c r="C73" s="20" t="s">
        <v>26</v>
      </c>
      <c r="D73" s="12">
        <v>91677</v>
      </c>
      <c r="E73" s="13" t="s">
        <v>23</v>
      </c>
      <c r="F73" s="57" t="s">
        <v>57</v>
      </c>
      <c r="G73" s="11" t="s">
        <v>7</v>
      </c>
      <c r="H73" s="16">
        <v>8</v>
      </c>
      <c r="I73" s="19">
        <f>SUM(J74:J80)</f>
        <v>128.20000000000002</v>
      </c>
      <c r="J73" s="22">
        <f>I73*H73</f>
        <v>1025.6000000000001</v>
      </c>
    </row>
    <row r="74" spans="1:10" outlineLevel="1" x14ac:dyDescent="0.2">
      <c r="A74" s="20" t="s">
        <v>10</v>
      </c>
      <c r="B74" s="29" t="str">
        <f t="shared" si="11"/>
        <v/>
      </c>
      <c r="C74" s="20" t="s">
        <v>26</v>
      </c>
      <c r="D74" s="12">
        <v>91677</v>
      </c>
      <c r="E74" s="10">
        <v>34783</v>
      </c>
      <c r="F74" s="59" t="s">
        <v>58</v>
      </c>
      <c r="G74" s="13" t="s">
        <v>7</v>
      </c>
      <c r="H74" s="16">
        <v>1</v>
      </c>
      <c r="I74" s="19">
        <v>95.29</v>
      </c>
      <c r="J74" s="19">
        <f>H74*I74</f>
        <v>95.29</v>
      </c>
    </row>
    <row r="75" spans="1:10" outlineLevel="1" x14ac:dyDescent="0.2">
      <c r="A75" s="20" t="s">
        <v>10</v>
      </c>
      <c r="B75" s="29" t="str">
        <f t="shared" si="11"/>
        <v/>
      </c>
      <c r="C75" s="20" t="s">
        <v>26</v>
      </c>
      <c r="D75" s="12" t="s">
        <v>23</v>
      </c>
      <c r="E75" s="10" t="s">
        <v>164</v>
      </c>
      <c r="F75" s="59" t="s">
        <v>62</v>
      </c>
      <c r="G75" s="13" t="s">
        <v>7</v>
      </c>
      <c r="H75" s="16">
        <v>1</v>
      </c>
      <c r="I75" s="19">
        <v>27.38</v>
      </c>
      <c r="J75" s="19">
        <f>H75*I75</f>
        <v>27.38</v>
      </c>
    </row>
    <row r="76" spans="1:10" outlineLevel="1" x14ac:dyDescent="0.2">
      <c r="A76" s="20" t="s">
        <v>10</v>
      </c>
      <c r="B76" s="29" t="str">
        <f t="shared" si="11"/>
        <v/>
      </c>
      <c r="C76" s="20" t="s">
        <v>26</v>
      </c>
      <c r="D76" s="12">
        <v>91677</v>
      </c>
      <c r="E76" s="10">
        <v>37372</v>
      </c>
      <c r="F76" s="59" t="s">
        <v>32</v>
      </c>
      <c r="G76" s="13" t="s">
        <v>7</v>
      </c>
      <c r="H76" s="16">
        <v>1</v>
      </c>
      <c r="I76" s="19">
        <v>1.34</v>
      </c>
      <c r="J76" s="19">
        <f>H76*I76</f>
        <v>1.34</v>
      </c>
    </row>
    <row r="77" spans="1:10" outlineLevel="1" x14ac:dyDescent="0.2">
      <c r="A77" s="20" t="s">
        <v>10</v>
      </c>
      <c r="B77" s="29" t="str">
        <f t="shared" si="11"/>
        <v/>
      </c>
      <c r="C77" s="20" t="s">
        <v>26</v>
      </c>
      <c r="D77" s="12">
        <v>91677</v>
      </c>
      <c r="E77" s="10">
        <v>37373</v>
      </c>
      <c r="F77" s="59" t="s">
        <v>33</v>
      </c>
      <c r="G77" s="13" t="s">
        <v>7</v>
      </c>
      <c r="H77" s="16">
        <v>1</v>
      </c>
      <c r="I77" s="19">
        <v>0.04</v>
      </c>
      <c r="J77" s="19">
        <f t="shared" ref="J77:J80" si="12">H77*I77</f>
        <v>0.04</v>
      </c>
    </row>
    <row r="78" spans="1:10" ht="24" outlineLevel="1" x14ac:dyDescent="0.2">
      <c r="A78" s="20" t="s">
        <v>10</v>
      </c>
      <c r="B78" s="29" t="str">
        <f t="shared" si="11"/>
        <v/>
      </c>
      <c r="C78" s="20" t="s">
        <v>26</v>
      </c>
      <c r="D78" s="12">
        <v>91677</v>
      </c>
      <c r="E78" s="10">
        <v>43462</v>
      </c>
      <c r="F78" s="59" t="s">
        <v>59</v>
      </c>
      <c r="G78" s="13" t="s">
        <v>7</v>
      </c>
      <c r="H78" s="16">
        <v>1</v>
      </c>
      <c r="I78" s="19">
        <v>0.01</v>
      </c>
      <c r="J78" s="19">
        <f t="shared" si="12"/>
        <v>0.01</v>
      </c>
    </row>
    <row r="79" spans="1:10" outlineLevel="1" x14ac:dyDescent="0.2">
      <c r="A79" s="20" t="s">
        <v>10</v>
      </c>
      <c r="B79" s="29" t="str">
        <f t="shared" si="11"/>
        <v/>
      </c>
      <c r="C79" s="20" t="s">
        <v>26</v>
      </c>
      <c r="D79" s="12">
        <v>91677</v>
      </c>
      <c r="E79" s="10">
        <v>43486</v>
      </c>
      <c r="F79" s="59" t="s">
        <v>60</v>
      </c>
      <c r="G79" s="13" t="s">
        <v>7</v>
      </c>
      <c r="H79" s="16">
        <v>1</v>
      </c>
      <c r="I79" s="19">
        <v>0.74</v>
      </c>
      <c r="J79" s="19">
        <f t="shared" si="12"/>
        <v>0.74</v>
      </c>
    </row>
    <row r="80" spans="1:10" ht="24" outlineLevel="1" x14ac:dyDescent="0.2">
      <c r="A80" s="20" t="s">
        <v>10</v>
      </c>
      <c r="B80" s="29" t="str">
        <f t="shared" si="11"/>
        <v/>
      </c>
      <c r="C80" s="20" t="s">
        <v>26</v>
      </c>
      <c r="D80" s="12">
        <v>91677</v>
      </c>
      <c r="E80" s="10">
        <v>95407</v>
      </c>
      <c r="F80" s="59" t="s">
        <v>61</v>
      </c>
      <c r="G80" s="13" t="s">
        <v>7</v>
      </c>
      <c r="H80" s="16">
        <v>1</v>
      </c>
      <c r="I80" s="19">
        <v>3.4</v>
      </c>
      <c r="J80" s="19">
        <f t="shared" si="12"/>
        <v>3.4</v>
      </c>
    </row>
    <row r="81" spans="1:10" outlineLevel="1" x14ac:dyDescent="0.2">
      <c r="A81" s="20" t="s">
        <v>10</v>
      </c>
      <c r="B81" s="29" t="str">
        <f t="shared" si="11"/>
        <v/>
      </c>
      <c r="C81" s="20" t="s">
        <v>26</v>
      </c>
      <c r="D81" s="12">
        <v>88264</v>
      </c>
      <c r="E81" s="13" t="s">
        <v>23</v>
      </c>
      <c r="F81" s="57" t="s">
        <v>63</v>
      </c>
      <c r="G81" s="11" t="s">
        <v>7</v>
      </c>
      <c r="H81" s="16">
        <v>8</v>
      </c>
      <c r="I81" s="19">
        <f>SUM(J82:J90)</f>
        <v>30.066000000000003</v>
      </c>
      <c r="J81" s="22">
        <f>I81*H81</f>
        <v>240.52800000000002</v>
      </c>
    </row>
    <row r="82" spans="1:10" outlineLevel="1" x14ac:dyDescent="0.2">
      <c r="A82" s="20" t="s">
        <v>10</v>
      </c>
      <c r="B82" s="29" t="str">
        <f t="shared" si="11"/>
        <v/>
      </c>
      <c r="C82" s="20" t="s">
        <v>26</v>
      </c>
      <c r="D82" s="12">
        <v>88264</v>
      </c>
      <c r="E82" s="10">
        <v>2436</v>
      </c>
      <c r="F82" s="58" t="s">
        <v>28</v>
      </c>
      <c r="G82" s="13" t="s">
        <v>7</v>
      </c>
      <c r="H82" s="16">
        <v>1</v>
      </c>
      <c r="I82" s="19">
        <v>17.920000000000002</v>
      </c>
      <c r="J82" s="19">
        <f>I82*H82</f>
        <v>17.920000000000002</v>
      </c>
    </row>
    <row r="83" spans="1:10" outlineLevel="1" x14ac:dyDescent="0.2">
      <c r="A83" s="20" t="s">
        <v>10</v>
      </c>
      <c r="B83" s="29" t="str">
        <f t="shared" si="11"/>
        <v/>
      </c>
      <c r="C83" s="20" t="s">
        <v>26</v>
      </c>
      <c r="D83" s="12" t="s">
        <v>23</v>
      </c>
      <c r="E83" s="10" t="s">
        <v>162</v>
      </c>
      <c r="F83" s="59" t="s">
        <v>62</v>
      </c>
      <c r="G83" s="13" t="s">
        <v>7</v>
      </c>
      <c r="H83" s="16">
        <v>1</v>
      </c>
      <c r="I83" s="19">
        <f>I82*0.3</f>
        <v>5.3760000000000003</v>
      </c>
      <c r="J83" s="19">
        <f t="shared" ref="J83:J84" si="13">I83*H83</f>
        <v>5.3760000000000003</v>
      </c>
    </row>
    <row r="84" spans="1:10" outlineLevel="1" x14ac:dyDescent="0.2">
      <c r="A84" s="20" t="s">
        <v>10</v>
      </c>
      <c r="B84" s="29" t="str">
        <f t="shared" si="11"/>
        <v/>
      </c>
      <c r="C84" s="20" t="s">
        <v>26</v>
      </c>
      <c r="D84" s="12">
        <v>88264</v>
      </c>
      <c r="E84" s="10">
        <v>37370</v>
      </c>
      <c r="F84" s="59" t="s">
        <v>30</v>
      </c>
      <c r="G84" s="13" t="s">
        <v>7</v>
      </c>
      <c r="H84" s="16">
        <v>1</v>
      </c>
      <c r="I84" s="19">
        <v>1.89</v>
      </c>
      <c r="J84" s="19">
        <f t="shared" si="13"/>
        <v>1.89</v>
      </c>
    </row>
    <row r="85" spans="1:10" outlineLevel="1" x14ac:dyDescent="0.2">
      <c r="A85" s="20" t="s">
        <v>10</v>
      </c>
      <c r="B85" s="29" t="str">
        <f t="shared" si="11"/>
        <v/>
      </c>
      <c r="C85" s="20" t="s">
        <v>26</v>
      </c>
      <c r="D85" s="12">
        <v>88264</v>
      </c>
      <c r="E85" s="10">
        <v>37371</v>
      </c>
      <c r="F85" s="59" t="s">
        <v>31</v>
      </c>
      <c r="G85" s="13" t="s">
        <v>7</v>
      </c>
      <c r="H85" s="16">
        <v>1</v>
      </c>
      <c r="I85" s="19">
        <v>0.68</v>
      </c>
      <c r="J85" s="19">
        <f t="shared" ref="J85:J87" si="14">H85*I85</f>
        <v>0.68</v>
      </c>
    </row>
    <row r="86" spans="1:10" outlineLevel="1" x14ac:dyDescent="0.2">
      <c r="A86" s="20" t="s">
        <v>10</v>
      </c>
      <c r="B86" s="29" t="str">
        <f t="shared" si="11"/>
        <v/>
      </c>
      <c r="C86" s="20" t="s">
        <v>26</v>
      </c>
      <c r="D86" s="12">
        <v>88264</v>
      </c>
      <c r="E86" s="10">
        <v>37372</v>
      </c>
      <c r="F86" s="59" t="s">
        <v>32</v>
      </c>
      <c r="G86" s="13" t="s">
        <v>7</v>
      </c>
      <c r="H86" s="16">
        <v>1</v>
      </c>
      <c r="I86" s="19">
        <v>1.34</v>
      </c>
      <c r="J86" s="19">
        <f t="shared" si="14"/>
        <v>1.34</v>
      </c>
    </row>
    <row r="87" spans="1:10" outlineLevel="1" x14ac:dyDescent="0.2">
      <c r="A87" s="20" t="s">
        <v>10</v>
      </c>
      <c r="B87" s="29" t="str">
        <f t="shared" si="11"/>
        <v/>
      </c>
      <c r="C87" s="20" t="s">
        <v>26</v>
      </c>
      <c r="D87" s="12">
        <v>88264</v>
      </c>
      <c r="E87" s="10">
        <v>37373</v>
      </c>
      <c r="F87" s="59" t="s">
        <v>33</v>
      </c>
      <c r="G87" s="13" t="s">
        <v>7</v>
      </c>
      <c r="H87" s="16">
        <v>1</v>
      </c>
      <c r="I87" s="19">
        <v>0.04</v>
      </c>
      <c r="J87" s="19">
        <f t="shared" si="14"/>
        <v>0.04</v>
      </c>
    </row>
    <row r="88" spans="1:10" ht="24" outlineLevel="1" x14ac:dyDescent="0.2">
      <c r="A88" s="20" t="s">
        <v>10</v>
      </c>
      <c r="B88" s="29" t="str">
        <f t="shared" si="11"/>
        <v/>
      </c>
      <c r="C88" s="20" t="s">
        <v>26</v>
      </c>
      <c r="D88" s="12">
        <v>88264</v>
      </c>
      <c r="E88" s="10">
        <v>43460</v>
      </c>
      <c r="F88" s="59" t="s">
        <v>64</v>
      </c>
      <c r="G88" s="13" t="s">
        <v>7</v>
      </c>
      <c r="H88" s="16">
        <v>1</v>
      </c>
      <c r="I88" s="19">
        <v>0.85</v>
      </c>
      <c r="J88" s="19">
        <f t="shared" ref="J88:J90" si="15">H88*I88</f>
        <v>0.85</v>
      </c>
    </row>
    <row r="89" spans="1:10" outlineLevel="1" x14ac:dyDescent="0.2">
      <c r="A89" s="20" t="s">
        <v>10</v>
      </c>
      <c r="B89" s="29" t="str">
        <f t="shared" si="11"/>
        <v/>
      </c>
      <c r="C89" s="20" t="s">
        <v>26</v>
      </c>
      <c r="D89" s="12">
        <v>88264</v>
      </c>
      <c r="E89" s="10">
        <v>43484</v>
      </c>
      <c r="F89" s="59" t="s">
        <v>65</v>
      </c>
      <c r="G89" s="13" t="s">
        <v>7</v>
      </c>
      <c r="H89" s="16">
        <v>1</v>
      </c>
      <c r="I89" s="19">
        <v>1.2</v>
      </c>
      <c r="J89" s="19">
        <f t="shared" si="15"/>
        <v>1.2</v>
      </c>
    </row>
    <row r="90" spans="1:10" outlineLevel="1" x14ac:dyDescent="0.2">
      <c r="A90" s="20" t="s">
        <v>10</v>
      </c>
      <c r="B90" s="29" t="str">
        <f t="shared" si="11"/>
        <v/>
      </c>
      <c r="C90" s="20" t="s">
        <v>26</v>
      </c>
      <c r="D90" s="12">
        <v>88264</v>
      </c>
      <c r="E90" s="10">
        <v>95332</v>
      </c>
      <c r="F90" s="59" t="s">
        <v>66</v>
      </c>
      <c r="G90" s="13" t="s">
        <v>7</v>
      </c>
      <c r="H90" s="16">
        <v>1</v>
      </c>
      <c r="I90" s="19">
        <v>0.77</v>
      </c>
      <c r="J90" s="19">
        <f t="shared" si="15"/>
        <v>0.77</v>
      </c>
    </row>
    <row r="91" spans="1:10" outlineLevel="1" x14ac:dyDescent="0.2">
      <c r="A91" s="20" t="s">
        <v>10</v>
      </c>
      <c r="B91" s="29" t="str">
        <f t="shared" si="11"/>
        <v/>
      </c>
      <c r="C91" s="20" t="s">
        <v>26</v>
      </c>
      <c r="D91" s="12">
        <v>88266</v>
      </c>
      <c r="E91" s="13" t="s">
        <v>23</v>
      </c>
      <c r="F91" s="57" t="s">
        <v>67</v>
      </c>
      <c r="G91" s="11" t="s">
        <v>7</v>
      </c>
      <c r="H91" s="16">
        <v>8</v>
      </c>
      <c r="I91" s="19">
        <f>SUM(J92:J100)</f>
        <v>43.37700000000001</v>
      </c>
      <c r="J91" s="22">
        <f t="shared" ref="J91:J100" si="16">I91*H91</f>
        <v>347.01600000000008</v>
      </c>
    </row>
    <row r="92" spans="1:10" outlineLevel="1" x14ac:dyDescent="0.2">
      <c r="A92" s="20" t="s">
        <v>10</v>
      </c>
      <c r="B92" s="29" t="str">
        <f t="shared" si="11"/>
        <v/>
      </c>
      <c r="C92" s="20" t="s">
        <v>26</v>
      </c>
      <c r="D92" s="12">
        <v>88266</v>
      </c>
      <c r="E92" s="10">
        <v>2438</v>
      </c>
      <c r="F92" s="58" t="s">
        <v>68</v>
      </c>
      <c r="G92" s="13" t="s">
        <v>7</v>
      </c>
      <c r="H92" s="16">
        <v>1</v>
      </c>
      <c r="I92" s="19">
        <v>27.99</v>
      </c>
      <c r="J92" s="19">
        <f t="shared" si="16"/>
        <v>27.99</v>
      </c>
    </row>
    <row r="93" spans="1:10" outlineLevel="1" x14ac:dyDescent="0.2">
      <c r="A93" s="20" t="s">
        <v>10</v>
      </c>
      <c r="B93" s="29" t="str">
        <f t="shared" si="11"/>
        <v/>
      </c>
      <c r="C93" s="20" t="s">
        <v>26</v>
      </c>
      <c r="D93" s="12" t="s">
        <v>23</v>
      </c>
      <c r="E93" s="13" t="s">
        <v>163</v>
      </c>
      <c r="F93" s="59" t="s">
        <v>62</v>
      </c>
      <c r="G93" s="13" t="s">
        <v>7</v>
      </c>
      <c r="H93" s="16">
        <v>1</v>
      </c>
      <c r="I93" s="19">
        <f>I92*0.3</f>
        <v>8.3969999999999985</v>
      </c>
      <c r="J93" s="19">
        <f t="shared" si="16"/>
        <v>8.3969999999999985</v>
      </c>
    </row>
    <row r="94" spans="1:10" outlineLevel="1" x14ac:dyDescent="0.2">
      <c r="A94" s="20" t="s">
        <v>10</v>
      </c>
      <c r="B94" s="29" t="str">
        <f t="shared" si="11"/>
        <v/>
      </c>
      <c r="C94" s="20" t="s">
        <v>26</v>
      </c>
      <c r="D94" s="12">
        <v>88266</v>
      </c>
      <c r="E94" s="10">
        <v>37370</v>
      </c>
      <c r="F94" s="59" t="s">
        <v>30</v>
      </c>
      <c r="G94" s="13" t="s">
        <v>70</v>
      </c>
      <c r="H94" s="16">
        <v>1</v>
      </c>
      <c r="I94" s="19">
        <v>1.89</v>
      </c>
      <c r="J94" s="19">
        <f t="shared" si="16"/>
        <v>1.89</v>
      </c>
    </row>
    <row r="95" spans="1:10" outlineLevel="1" x14ac:dyDescent="0.2">
      <c r="A95" s="20" t="s">
        <v>10</v>
      </c>
      <c r="B95" s="29" t="str">
        <f t="shared" si="11"/>
        <v/>
      </c>
      <c r="C95" s="20" t="s">
        <v>26</v>
      </c>
      <c r="D95" s="12">
        <v>88266</v>
      </c>
      <c r="E95" s="10">
        <v>37371</v>
      </c>
      <c r="F95" s="59" t="s">
        <v>31</v>
      </c>
      <c r="G95" s="13" t="s">
        <v>7</v>
      </c>
      <c r="H95" s="16">
        <v>1</v>
      </c>
      <c r="I95" s="19">
        <v>0.68</v>
      </c>
      <c r="J95" s="19">
        <f t="shared" si="16"/>
        <v>0.68</v>
      </c>
    </row>
    <row r="96" spans="1:10" outlineLevel="1" x14ac:dyDescent="0.2">
      <c r="A96" s="20" t="s">
        <v>10</v>
      </c>
      <c r="B96" s="29" t="str">
        <f t="shared" si="11"/>
        <v/>
      </c>
      <c r="C96" s="20" t="s">
        <v>26</v>
      </c>
      <c r="D96" s="12">
        <v>88266</v>
      </c>
      <c r="E96" s="10">
        <v>37372</v>
      </c>
      <c r="F96" s="59" t="s">
        <v>32</v>
      </c>
      <c r="G96" s="13" t="s">
        <v>7</v>
      </c>
      <c r="H96" s="16">
        <v>1</v>
      </c>
      <c r="I96" s="19">
        <v>1.34</v>
      </c>
      <c r="J96" s="19">
        <f t="shared" si="16"/>
        <v>1.34</v>
      </c>
    </row>
    <row r="97" spans="1:10" outlineLevel="1" x14ac:dyDescent="0.2">
      <c r="A97" s="20" t="s">
        <v>10</v>
      </c>
      <c r="B97" s="29" t="str">
        <f t="shared" si="11"/>
        <v/>
      </c>
      <c r="C97" s="20" t="s">
        <v>26</v>
      </c>
      <c r="D97" s="12">
        <v>88266</v>
      </c>
      <c r="E97" s="10">
        <v>37373</v>
      </c>
      <c r="F97" s="59" t="s">
        <v>33</v>
      </c>
      <c r="G97" s="13" t="s">
        <v>7</v>
      </c>
      <c r="H97" s="16">
        <v>1</v>
      </c>
      <c r="I97" s="19">
        <v>0.04</v>
      </c>
      <c r="J97" s="19">
        <f t="shared" si="16"/>
        <v>0.04</v>
      </c>
    </row>
    <row r="98" spans="1:10" ht="24" outlineLevel="1" x14ac:dyDescent="0.2">
      <c r="A98" s="20" t="s">
        <v>10</v>
      </c>
      <c r="B98" s="29" t="str">
        <f t="shared" si="11"/>
        <v/>
      </c>
      <c r="C98" s="20" t="s">
        <v>26</v>
      </c>
      <c r="D98" s="12">
        <v>88266</v>
      </c>
      <c r="E98" s="10">
        <v>43460</v>
      </c>
      <c r="F98" s="59" t="s">
        <v>64</v>
      </c>
      <c r="G98" s="13" t="s">
        <v>7</v>
      </c>
      <c r="H98" s="16">
        <v>1</v>
      </c>
      <c r="I98" s="19">
        <v>0.85</v>
      </c>
      <c r="J98" s="19">
        <f t="shared" si="16"/>
        <v>0.85</v>
      </c>
    </row>
    <row r="99" spans="1:10" outlineLevel="1" x14ac:dyDescent="0.2">
      <c r="A99" s="20" t="s">
        <v>10</v>
      </c>
      <c r="B99" s="29" t="str">
        <f t="shared" si="11"/>
        <v/>
      </c>
      <c r="C99" s="20" t="s">
        <v>26</v>
      </c>
      <c r="D99" s="12">
        <v>88266</v>
      </c>
      <c r="E99" s="10">
        <v>43484</v>
      </c>
      <c r="F99" s="59" t="s">
        <v>65</v>
      </c>
      <c r="G99" s="13" t="s">
        <v>7</v>
      </c>
      <c r="H99" s="16">
        <v>1</v>
      </c>
      <c r="I99" s="19">
        <v>1.2</v>
      </c>
      <c r="J99" s="19">
        <f t="shared" si="16"/>
        <v>1.2</v>
      </c>
    </row>
    <row r="100" spans="1:10" outlineLevel="1" x14ac:dyDescent="0.2">
      <c r="A100" s="20" t="s">
        <v>10</v>
      </c>
      <c r="B100" s="29" t="str">
        <f t="shared" si="11"/>
        <v/>
      </c>
      <c r="C100" s="20" t="s">
        <v>26</v>
      </c>
      <c r="D100" s="12">
        <v>88266</v>
      </c>
      <c r="E100" s="10">
        <v>95334</v>
      </c>
      <c r="F100" s="59" t="s">
        <v>69</v>
      </c>
      <c r="G100" s="13" t="s">
        <v>7</v>
      </c>
      <c r="H100" s="16">
        <v>1</v>
      </c>
      <c r="I100" s="19">
        <v>0.99</v>
      </c>
      <c r="J100" s="19">
        <f t="shared" si="16"/>
        <v>0.99</v>
      </c>
    </row>
    <row r="101" spans="1:10" outlineLevel="1" x14ac:dyDescent="0.2">
      <c r="A101" s="20" t="s">
        <v>10</v>
      </c>
      <c r="B101" s="29" t="str">
        <f t="shared" si="11"/>
        <v/>
      </c>
      <c r="C101" s="20" t="s">
        <v>26</v>
      </c>
      <c r="D101" s="12">
        <v>92138</v>
      </c>
      <c r="E101" s="13" t="s">
        <v>23</v>
      </c>
      <c r="F101" s="57" t="s">
        <v>71</v>
      </c>
      <c r="G101" s="11" t="s">
        <v>7</v>
      </c>
      <c r="H101" s="16">
        <v>8</v>
      </c>
      <c r="I101" s="19">
        <f>SUM(J102:J106)</f>
        <v>69.710000000000008</v>
      </c>
      <c r="J101" s="22">
        <f>I101*H101</f>
        <v>557.68000000000006</v>
      </c>
    </row>
    <row r="102" spans="1:10" outlineLevel="1" x14ac:dyDescent="0.2">
      <c r="A102" s="20" t="s">
        <v>10</v>
      </c>
      <c r="B102" s="29" t="str">
        <f t="shared" si="11"/>
        <v/>
      </c>
      <c r="C102" s="20" t="s">
        <v>26</v>
      </c>
      <c r="D102" s="12">
        <v>92138</v>
      </c>
      <c r="E102" s="10">
        <v>92133</v>
      </c>
      <c r="F102" s="59" t="s">
        <v>165</v>
      </c>
      <c r="G102" s="10" t="s">
        <v>7</v>
      </c>
      <c r="H102" s="16">
        <v>1</v>
      </c>
      <c r="I102" s="19">
        <v>13.1</v>
      </c>
      <c r="J102" s="19">
        <f t="shared" ref="J102:J106" si="17">I102*H102</f>
        <v>13.1</v>
      </c>
    </row>
    <row r="103" spans="1:10" outlineLevel="1" x14ac:dyDescent="0.2">
      <c r="A103" s="20" t="s">
        <v>10</v>
      </c>
      <c r="B103" s="29" t="str">
        <f t="shared" si="11"/>
        <v/>
      </c>
      <c r="C103" s="20" t="s">
        <v>26</v>
      </c>
      <c r="D103" s="12">
        <v>92138</v>
      </c>
      <c r="E103" s="10">
        <v>92134</v>
      </c>
      <c r="F103" s="59" t="s">
        <v>166</v>
      </c>
      <c r="G103" s="10" t="s">
        <v>7</v>
      </c>
      <c r="H103" s="16">
        <v>1</v>
      </c>
      <c r="I103" s="19">
        <v>4.04</v>
      </c>
      <c r="J103" s="19">
        <f t="shared" si="17"/>
        <v>4.04</v>
      </c>
    </row>
    <row r="104" spans="1:10" ht="24" outlineLevel="1" x14ac:dyDescent="0.2">
      <c r="A104" s="20" t="s">
        <v>10</v>
      </c>
      <c r="B104" s="29" t="str">
        <f t="shared" si="11"/>
        <v/>
      </c>
      <c r="C104" s="20" t="s">
        <v>26</v>
      </c>
      <c r="D104" s="12">
        <v>92138</v>
      </c>
      <c r="E104" s="10">
        <v>92135</v>
      </c>
      <c r="F104" s="59" t="s">
        <v>167</v>
      </c>
      <c r="G104" s="10" t="s">
        <v>7</v>
      </c>
      <c r="H104" s="16">
        <v>1</v>
      </c>
      <c r="I104" s="19">
        <v>1.63</v>
      </c>
      <c r="J104" s="19">
        <f t="shared" si="17"/>
        <v>1.63</v>
      </c>
    </row>
    <row r="105" spans="1:10" outlineLevel="1" x14ac:dyDescent="0.2">
      <c r="A105" s="20" t="s">
        <v>10</v>
      </c>
      <c r="B105" s="29" t="str">
        <f t="shared" si="11"/>
        <v/>
      </c>
      <c r="C105" s="20" t="s">
        <v>26</v>
      </c>
      <c r="D105" s="12">
        <v>92138</v>
      </c>
      <c r="E105" s="10">
        <v>92136</v>
      </c>
      <c r="F105" s="59" t="s">
        <v>168</v>
      </c>
      <c r="G105" s="10" t="s">
        <v>7</v>
      </c>
      <c r="H105" s="16">
        <v>1</v>
      </c>
      <c r="I105" s="19">
        <v>16.37</v>
      </c>
      <c r="J105" s="19">
        <f t="shared" si="17"/>
        <v>16.37</v>
      </c>
    </row>
    <row r="106" spans="1:10" ht="24" outlineLevel="1" x14ac:dyDescent="0.2">
      <c r="A106" s="20" t="s">
        <v>10</v>
      </c>
      <c r="B106" s="29" t="str">
        <f t="shared" si="11"/>
        <v/>
      </c>
      <c r="C106" s="20" t="s">
        <v>26</v>
      </c>
      <c r="D106" s="12">
        <v>92138</v>
      </c>
      <c r="E106" s="10">
        <v>92137</v>
      </c>
      <c r="F106" s="59" t="s">
        <v>169</v>
      </c>
      <c r="G106" s="10" t="s">
        <v>7</v>
      </c>
      <c r="H106" s="16">
        <v>1</v>
      </c>
      <c r="I106" s="19">
        <v>34.57</v>
      </c>
      <c r="J106" s="19">
        <f t="shared" si="17"/>
        <v>34.57</v>
      </c>
    </row>
    <row r="107" spans="1:10" ht="24" x14ac:dyDescent="0.2">
      <c r="A107" s="20" t="s">
        <v>206</v>
      </c>
      <c r="B107" s="29" t="str">
        <f t="shared" ref="B107:B162" si="18">IF(A107=A106,"",A107)</f>
        <v>1.4</v>
      </c>
      <c r="C107" s="20" t="s">
        <v>252</v>
      </c>
      <c r="D107" s="12" t="s">
        <v>172</v>
      </c>
      <c r="E107" s="10" t="s">
        <v>23</v>
      </c>
      <c r="F107" s="60" t="s">
        <v>214</v>
      </c>
      <c r="G107" s="15" t="s">
        <v>9</v>
      </c>
      <c r="H107" s="11">
        <v>1</v>
      </c>
      <c r="I107" s="22">
        <f>J107</f>
        <v>3208.4960000000001</v>
      </c>
      <c r="J107" s="34">
        <f>J108+J117+J128+J139</f>
        <v>3208.4960000000001</v>
      </c>
    </row>
    <row r="108" spans="1:10" ht="24" outlineLevel="1" x14ac:dyDescent="0.2">
      <c r="A108" s="20" t="s">
        <v>206</v>
      </c>
      <c r="B108" s="29" t="str">
        <f t="shared" si="18"/>
        <v/>
      </c>
      <c r="C108" s="20" t="s">
        <v>26</v>
      </c>
      <c r="D108" s="12">
        <v>91677</v>
      </c>
      <c r="E108" s="13" t="s">
        <v>23</v>
      </c>
      <c r="F108" s="57" t="s">
        <v>273</v>
      </c>
      <c r="G108" s="11" t="s">
        <v>7</v>
      </c>
      <c r="H108" s="16">
        <v>8</v>
      </c>
      <c r="I108" s="19">
        <f>SUM(J109:J116)</f>
        <v>216.12090000000001</v>
      </c>
      <c r="J108" s="22">
        <f>I108*H108</f>
        <v>1728.9672</v>
      </c>
    </row>
    <row r="109" spans="1:10" outlineLevel="1" x14ac:dyDescent="0.2">
      <c r="A109" s="20" t="s">
        <v>206</v>
      </c>
      <c r="B109" s="29" t="str">
        <f t="shared" si="18"/>
        <v/>
      </c>
      <c r="C109" s="20" t="s">
        <v>26</v>
      </c>
      <c r="D109" s="12">
        <v>91677</v>
      </c>
      <c r="E109" s="10">
        <v>34783</v>
      </c>
      <c r="F109" s="59" t="s">
        <v>58</v>
      </c>
      <c r="G109" s="13" t="s">
        <v>7</v>
      </c>
      <c r="H109" s="16">
        <v>1</v>
      </c>
      <c r="I109" s="19">
        <v>95.29</v>
      </c>
      <c r="J109" s="19">
        <f>H109*I109</f>
        <v>95.29</v>
      </c>
    </row>
    <row r="110" spans="1:10" outlineLevel="1" x14ac:dyDescent="0.2">
      <c r="A110" s="20" t="s">
        <v>206</v>
      </c>
      <c r="B110" s="29" t="str">
        <f t="shared" si="18"/>
        <v/>
      </c>
      <c r="C110" s="20" t="s">
        <v>252</v>
      </c>
      <c r="D110" s="12" t="s">
        <v>23</v>
      </c>
      <c r="E110" s="10" t="s">
        <v>164</v>
      </c>
      <c r="F110" s="59" t="s">
        <v>62</v>
      </c>
      <c r="G110" s="13" t="s">
        <v>7</v>
      </c>
      <c r="H110" s="16">
        <v>1</v>
      </c>
      <c r="I110" s="19">
        <f>I109*0.3</f>
        <v>28.587</v>
      </c>
      <c r="J110" s="19">
        <f>H110*I110</f>
        <v>28.587</v>
      </c>
    </row>
    <row r="111" spans="1:10" outlineLevel="1" x14ac:dyDescent="0.2">
      <c r="A111" s="20" t="s">
        <v>206</v>
      </c>
      <c r="B111" s="29"/>
      <c r="C111" s="20" t="s">
        <v>252</v>
      </c>
      <c r="D111" s="12" t="s">
        <v>23</v>
      </c>
      <c r="E111" s="10" t="s">
        <v>207</v>
      </c>
      <c r="F111" s="59" t="s">
        <v>229</v>
      </c>
      <c r="G111" s="13" t="s">
        <v>7</v>
      </c>
      <c r="H111" s="16">
        <v>1</v>
      </c>
      <c r="I111" s="19">
        <f>(I109+I110)*0.7</f>
        <v>86.713899999999995</v>
      </c>
      <c r="J111" s="19">
        <f>H111*I111</f>
        <v>86.713899999999995</v>
      </c>
    </row>
    <row r="112" spans="1:10" outlineLevel="1" x14ac:dyDescent="0.2">
      <c r="A112" s="20" t="s">
        <v>206</v>
      </c>
      <c r="B112" s="29" t="str">
        <f>IF(A112=A110,"",A112)</f>
        <v/>
      </c>
      <c r="C112" s="20" t="s">
        <v>26</v>
      </c>
      <c r="D112" s="12">
        <v>91677</v>
      </c>
      <c r="E112" s="10">
        <v>37372</v>
      </c>
      <c r="F112" s="59" t="s">
        <v>32</v>
      </c>
      <c r="G112" s="13" t="s">
        <v>7</v>
      </c>
      <c r="H112" s="16">
        <v>1</v>
      </c>
      <c r="I112" s="19">
        <v>1.34</v>
      </c>
      <c r="J112" s="19">
        <f>H112*I112</f>
        <v>1.34</v>
      </c>
    </row>
    <row r="113" spans="1:10" outlineLevel="1" x14ac:dyDescent="0.2">
      <c r="A113" s="20" t="s">
        <v>206</v>
      </c>
      <c r="B113" s="29" t="str">
        <f t="shared" si="18"/>
        <v/>
      </c>
      <c r="C113" s="20" t="s">
        <v>26</v>
      </c>
      <c r="D113" s="12">
        <v>91677</v>
      </c>
      <c r="E113" s="10">
        <v>37373</v>
      </c>
      <c r="F113" s="59" t="s">
        <v>33</v>
      </c>
      <c r="G113" s="13" t="s">
        <v>7</v>
      </c>
      <c r="H113" s="16">
        <v>1</v>
      </c>
      <c r="I113" s="19">
        <v>0.04</v>
      </c>
      <c r="J113" s="19">
        <f t="shared" ref="J113:J116" si="19">H113*I113</f>
        <v>0.04</v>
      </c>
    </row>
    <row r="114" spans="1:10" ht="24" outlineLevel="1" x14ac:dyDescent="0.2">
      <c r="A114" s="20" t="s">
        <v>206</v>
      </c>
      <c r="B114" s="29" t="str">
        <f t="shared" si="18"/>
        <v/>
      </c>
      <c r="C114" s="20" t="s">
        <v>26</v>
      </c>
      <c r="D114" s="12">
        <v>91677</v>
      </c>
      <c r="E114" s="10">
        <v>43462</v>
      </c>
      <c r="F114" s="59" t="s">
        <v>59</v>
      </c>
      <c r="G114" s="13" t="s">
        <v>7</v>
      </c>
      <c r="H114" s="16">
        <v>1</v>
      </c>
      <c r="I114" s="19">
        <v>0.01</v>
      </c>
      <c r="J114" s="19">
        <f t="shared" si="19"/>
        <v>0.01</v>
      </c>
    </row>
    <row r="115" spans="1:10" outlineLevel="1" x14ac:dyDescent="0.2">
      <c r="A115" s="20" t="s">
        <v>206</v>
      </c>
      <c r="B115" s="29" t="str">
        <f t="shared" si="18"/>
        <v/>
      </c>
      <c r="C115" s="20" t="s">
        <v>26</v>
      </c>
      <c r="D115" s="12">
        <v>91677</v>
      </c>
      <c r="E115" s="10">
        <v>43486</v>
      </c>
      <c r="F115" s="59" t="s">
        <v>60</v>
      </c>
      <c r="G115" s="13" t="s">
        <v>7</v>
      </c>
      <c r="H115" s="16">
        <v>1</v>
      </c>
      <c r="I115" s="19">
        <v>0.74</v>
      </c>
      <c r="J115" s="19">
        <f t="shared" si="19"/>
        <v>0.74</v>
      </c>
    </row>
    <row r="116" spans="1:10" ht="24" outlineLevel="1" x14ac:dyDescent="0.2">
      <c r="A116" s="20" t="s">
        <v>206</v>
      </c>
      <c r="B116" s="29" t="str">
        <f t="shared" si="18"/>
        <v/>
      </c>
      <c r="C116" s="20" t="s">
        <v>26</v>
      </c>
      <c r="D116" s="12">
        <v>91677</v>
      </c>
      <c r="E116" s="10">
        <v>95407</v>
      </c>
      <c r="F116" s="59" t="s">
        <v>61</v>
      </c>
      <c r="G116" s="13" t="s">
        <v>7</v>
      </c>
      <c r="H116" s="16">
        <v>1</v>
      </c>
      <c r="I116" s="19">
        <v>3.4</v>
      </c>
      <c r="J116" s="19">
        <f t="shared" si="19"/>
        <v>3.4</v>
      </c>
    </row>
    <row r="117" spans="1:10" outlineLevel="1" x14ac:dyDescent="0.2">
      <c r="A117" s="20" t="s">
        <v>206</v>
      </c>
      <c r="B117" s="29" t="str">
        <f t="shared" si="18"/>
        <v/>
      </c>
      <c r="C117" s="20" t="s">
        <v>26</v>
      </c>
      <c r="D117" s="12">
        <v>88264</v>
      </c>
      <c r="E117" s="13" t="s">
        <v>23</v>
      </c>
      <c r="F117" s="57" t="s">
        <v>274</v>
      </c>
      <c r="G117" s="11" t="s">
        <v>7</v>
      </c>
      <c r="H117" s="16">
        <v>8</v>
      </c>
      <c r="I117" s="19">
        <f>SUM(J118:J127)</f>
        <v>46.373200000000011</v>
      </c>
      <c r="J117" s="22">
        <f>I117*H117</f>
        <v>370.98560000000009</v>
      </c>
    </row>
    <row r="118" spans="1:10" outlineLevel="1" x14ac:dyDescent="0.2">
      <c r="A118" s="20" t="s">
        <v>206</v>
      </c>
      <c r="B118" s="29" t="str">
        <f t="shared" si="18"/>
        <v/>
      </c>
      <c r="C118" s="20" t="s">
        <v>26</v>
      </c>
      <c r="D118" s="12">
        <v>88264</v>
      </c>
      <c r="E118" s="10">
        <v>2436</v>
      </c>
      <c r="F118" s="58" t="s">
        <v>28</v>
      </c>
      <c r="G118" s="13" t="s">
        <v>7</v>
      </c>
      <c r="H118" s="16">
        <v>1</v>
      </c>
      <c r="I118" s="19">
        <v>17.920000000000002</v>
      </c>
      <c r="J118" s="19">
        <f>I118*H118</f>
        <v>17.920000000000002</v>
      </c>
    </row>
    <row r="119" spans="1:10" outlineLevel="1" x14ac:dyDescent="0.2">
      <c r="A119" s="20" t="s">
        <v>206</v>
      </c>
      <c r="B119" s="29" t="str">
        <f t="shared" si="18"/>
        <v/>
      </c>
      <c r="C119" s="20" t="s">
        <v>252</v>
      </c>
      <c r="D119" s="12" t="s">
        <v>23</v>
      </c>
      <c r="E119" s="10" t="s">
        <v>162</v>
      </c>
      <c r="F119" s="59" t="s">
        <v>62</v>
      </c>
      <c r="G119" s="13" t="s">
        <v>7</v>
      </c>
      <c r="H119" s="16">
        <v>1</v>
      </c>
      <c r="I119" s="19">
        <f>I118*0.3</f>
        <v>5.3760000000000003</v>
      </c>
      <c r="J119" s="19">
        <f t="shared" ref="J119:J121" si="20">I119*H119</f>
        <v>5.3760000000000003</v>
      </c>
    </row>
    <row r="120" spans="1:10" outlineLevel="1" x14ac:dyDescent="0.2">
      <c r="A120" s="20" t="s">
        <v>206</v>
      </c>
      <c r="B120" s="29"/>
      <c r="C120" s="20" t="s">
        <v>252</v>
      </c>
      <c r="D120" s="12" t="s">
        <v>23</v>
      </c>
      <c r="E120" s="10" t="s">
        <v>208</v>
      </c>
      <c r="F120" s="59" t="s">
        <v>229</v>
      </c>
      <c r="G120" s="13" t="s">
        <v>7</v>
      </c>
      <c r="H120" s="16">
        <v>1</v>
      </c>
      <c r="I120" s="19">
        <f>(I118+I119)*0.7</f>
        <v>16.307200000000002</v>
      </c>
      <c r="J120" s="19">
        <f>H120*I120</f>
        <v>16.307200000000002</v>
      </c>
    </row>
    <row r="121" spans="1:10" outlineLevel="1" x14ac:dyDescent="0.2">
      <c r="A121" s="20" t="s">
        <v>206</v>
      </c>
      <c r="B121" s="29" t="str">
        <f>IF(A121=A119,"",A121)</f>
        <v/>
      </c>
      <c r="C121" s="20" t="s">
        <v>26</v>
      </c>
      <c r="D121" s="12">
        <v>88264</v>
      </c>
      <c r="E121" s="10">
        <v>37370</v>
      </c>
      <c r="F121" s="59" t="s">
        <v>30</v>
      </c>
      <c r="G121" s="13" t="s">
        <v>7</v>
      </c>
      <c r="H121" s="16">
        <v>1</v>
      </c>
      <c r="I121" s="19">
        <v>1.89</v>
      </c>
      <c r="J121" s="19">
        <f t="shared" si="20"/>
        <v>1.89</v>
      </c>
    </row>
    <row r="122" spans="1:10" outlineLevel="1" x14ac:dyDescent="0.2">
      <c r="A122" s="20" t="s">
        <v>206</v>
      </c>
      <c r="B122" s="29" t="str">
        <f t="shared" si="18"/>
        <v/>
      </c>
      <c r="C122" s="20" t="s">
        <v>26</v>
      </c>
      <c r="D122" s="12">
        <v>88264</v>
      </c>
      <c r="E122" s="10">
        <v>37371</v>
      </c>
      <c r="F122" s="59" t="s">
        <v>31</v>
      </c>
      <c r="G122" s="13" t="s">
        <v>7</v>
      </c>
      <c r="H122" s="16">
        <v>1</v>
      </c>
      <c r="I122" s="19">
        <v>0.68</v>
      </c>
      <c r="J122" s="19">
        <f t="shared" ref="J122:J124" si="21">H122*I122</f>
        <v>0.68</v>
      </c>
    </row>
    <row r="123" spans="1:10" outlineLevel="1" x14ac:dyDescent="0.2">
      <c r="A123" s="20" t="s">
        <v>206</v>
      </c>
      <c r="B123" s="29" t="str">
        <f t="shared" si="18"/>
        <v/>
      </c>
      <c r="C123" s="20" t="s">
        <v>26</v>
      </c>
      <c r="D123" s="12">
        <v>88264</v>
      </c>
      <c r="E123" s="10">
        <v>37372</v>
      </c>
      <c r="F123" s="59" t="s">
        <v>32</v>
      </c>
      <c r="G123" s="13" t="s">
        <v>7</v>
      </c>
      <c r="H123" s="16">
        <v>1</v>
      </c>
      <c r="I123" s="19">
        <v>1.34</v>
      </c>
      <c r="J123" s="19">
        <f t="shared" si="21"/>
        <v>1.34</v>
      </c>
    </row>
    <row r="124" spans="1:10" outlineLevel="1" x14ac:dyDescent="0.2">
      <c r="A124" s="20" t="s">
        <v>206</v>
      </c>
      <c r="B124" s="29" t="str">
        <f t="shared" si="18"/>
        <v/>
      </c>
      <c r="C124" s="20" t="s">
        <v>26</v>
      </c>
      <c r="D124" s="12">
        <v>88264</v>
      </c>
      <c r="E124" s="10">
        <v>37373</v>
      </c>
      <c r="F124" s="59" t="s">
        <v>33</v>
      </c>
      <c r="G124" s="13" t="s">
        <v>7</v>
      </c>
      <c r="H124" s="16">
        <v>1</v>
      </c>
      <c r="I124" s="19">
        <v>0.04</v>
      </c>
      <c r="J124" s="19">
        <f t="shared" si="21"/>
        <v>0.04</v>
      </c>
    </row>
    <row r="125" spans="1:10" ht="24" outlineLevel="1" x14ac:dyDescent="0.2">
      <c r="A125" s="20" t="s">
        <v>206</v>
      </c>
      <c r="B125" s="29" t="str">
        <f t="shared" si="18"/>
        <v/>
      </c>
      <c r="C125" s="20" t="s">
        <v>26</v>
      </c>
      <c r="D125" s="12">
        <v>88264</v>
      </c>
      <c r="E125" s="10">
        <v>43460</v>
      </c>
      <c r="F125" s="59" t="s">
        <v>64</v>
      </c>
      <c r="G125" s="13" t="s">
        <v>7</v>
      </c>
      <c r="H125" s="16">
        <v>1</v>
      </c>
      <c r="I125" s="19">
        <v>0.85</v>
      </c>
      <c r="J125" s="19">
        <f t="shared" ref="J125:J127" si="22">H125*I125</f>
        <v>0.85</v>
      </c>
    </row>
    <row r="126" spans="1:10" outlineLevel="1" x14ac:dyDescent="0.2">
      <c r="A126" s="20" t="s">
        <v>206</v>
      </c>
      <c r="B126" s="29" t="str">
        <f t="shared" si="18"/>
        <v/>
      </c>
      <c r="C126" s="20" t="s">
        <v>26</v>
      </c>
      <c r="D126" s="12">
        <v>88264</v>
      </c>
      <c r="E126" s="10">
        <v>43484</v>
      </c>
      <c r="F126" s="59" t="s">
        <v>65</v>
      </c>
      <c r="G126" s="13" t="s">
        <v>7</v>
      </c>
      <c r="H126" s="16">
        <v>1</v>
      </c>
      <c r="I126" s="19">
        <v>1.2</v>
      </c>
      <c r="J126" s="19">
        <f t="shared" si="22"/>
        <v>1.2</v>
      </c>
    </row>
    <row r="127" spans="1:10" outlineLevel="1" x14ac:dyDescent="0.2">
      <c r="A127" s="20" t="s">
        <v>206</v>
      </c>
      <c r="B127" s="29" t="str">
        <f t="shared" si="18"/>
        <v/>
      </c>
      <c r="C127" s="20" t="s">
        <v>26</v>
      </c>
      <c r="D127" s="12">
        <v>88264</v>
      </c>
      <c r="E127" s="10">
        <v>95332</v>
      </c>
      <c r="F127" s="59" t="s">
        <v>66</v>
      </c>
      <c r="G127" s="13" t="s">
        <v>7</v>
      </c>
      <c r="H127" s="16">
        <v>1</v>
      </c>
      <c r="I127" s="19">
        <v>0.77</v>
      </c>
      <c r="J127" s="19">
        <f t="shared" si="22"/>
        <v>0.77</v>
      </c>
    </row>
    <row r="128" spans="1:10" ht="24" outlineLevel="1" x14ac:dyDescent="0.2">
      <c r="A128" s="20" t="s">
        <v>206</v>
      </c>
      <c r="B128" s="29" t="str">
        <f t="shared" si="18"/>
        <v/>
      </c>
      <c r="C128" s="20" t="s">
        <v>26</v>
      </c>
      <c r="D128" s="12">
        <v>88266</v>
      </c>
      <c r="E128" s="13" t="s">
        <v>23</v>
      </c>
      <c r="F128" s="57" t="s">
        <v>275</v>
      </c>
      <c r="G128" s="11" t="s">
        <v>7</v>
      </c>
      <c r="H128" s="16">
        <v>8</v>
      </c>
      <c r="I128" s="19">
        <f>SUM(J129:J138)</f>
        <v>68.857900000000015</v>
      </c>
      <c r="J128" s="22">
        <f t="shared" ref="J128:J138" si="23">I128*H128</f>
        <v>550.86320000000012</v>
      </c>
    </row>
    <row r="129" spans="1:10" outlineLevel="1" x14ac:dyDescent="0.2">
      <c r="A129" s="20" t="s">
        <v>206</v>
      </c>
      <c r="B129" s="29" t="str">
        <f t="shared" si="18"/>
        <v/>
      </c>
      <c r="C129" s="20" t="s">
        <v>26</v>
      </c>
      <c r="D129" s="12">
        <v>88266</v>
      </c>
      <c r="E129" s="10">
        <v>2438</v>
      </c>
      <c r="F129" s="58" t="s">
        <v>68</v>
      </c>
      <c r="G129" s="13" t="s">
        <v>7</v>
      </c>
      <c r="H129" s="16">
        <v>1</v>
      </c>
      <c r="I129" s="19">
        <v>27.99</v>
      </c>
      <c r="J129" s="19">
        <f t="shared" si="23"/>
        <v>27.99</v>
      </c>
    </row>
    <row r="130" spans="1:10" outlineLevel="1" x14ac:dyDescent="0.2">
      <c r="A130" s="20" t="s">
        <v>206</v>
      </c>
      <c r="B130" s="29" t="str">
        <f t="shared" si="18"/>
        <v/>
      </c>
      <c r="C130" s="20" t="s">
        <v>252</v>
      </c>
      <c r="D130" s="12" t="s">
        <v>23</v>
      </c>
      <c r="E130" s="13" t="s">
        <v>163</v>
      </c>
      <c r="F130" s="59" t="s">
        <v>62</v>
      </c>
      <c r="G130" s="13" t="s">
        <v>7</v>
      </c>
      <c r="H130" s="16">
        <v>1</v>
      </c>
      <c r="I130" s="19">
        <f>I129*0.3</f>
        <v>8.3969999999999985</v>
      </c>
      <c r="J130" s="19">
        <f t="shared" si="23"/>
        <v>8.3969999999999985</v>
      </c>
    </row>
    <row r="131" spans="1:10" outlineLevel="1" x14ac:dyDescent="0.2">
      <c r="A131" s="20" t="s">
        <v>206</v>
      </c>
      <c r="B131" s="29" t="str">
        <f t="shared" si="18"/>
        <v/>
      </c>
      <c r="C131" s="20" t="s">
        <v>252</v>
      </c>
      <c r="D131" s="12" t="s">
        <v>23</v>
      </c>
      <c r="E131" s="13" t="s">
        <v>209</v>
      </c>
      <c r="F131" s="59" t="s">
        <v>229</v>
      </c>
      <c r="G131" s="13" t="s">
        <v>7</v>
      </c>
      <c r="H131" s="16">
        <v>1</v>
      </c>
      <c r="I131" s="19">
        <f>(I129+I130)*0.7</f>
        <v>25.4709</v>
      </c>
      <c r="J131" s="19">
        <f>H131*I131</f>
        <v>25.4709</v>
      </c>
    </row>
    <row r="132" spans="1:10" outlineLevel="1" x14ac:dyDescent="0.2">
      <c r="A132" s="20" t="s">
        <v>206</v>
      </c>
      <c r="B132" s="29" t="str">
        <f t="shared" si="18"/>
        <v/>
      </c>
      <c r="C132" s="20" t="s">
        <v>26</v>
      </c>
      <c r="D132" s="12">
        <v>88266</v>
      </c>
      <c r="E132" s="10">
        <v>37370</v>
      </c>
      <c r="F132" s="59" t="s">
        <v>30</v>
      </c>
      <c r="G132" s="13" t="s">
        <v>70</v>
      </c>
      <c r="H132" s="16">
        <v>1</v>
      </c>
      <c r="I132" s="19">
        <v>1.89</v>
      </c>
      <c r="J132" s="19">
        <f t="shared" si="23"/>
        <v>1.89</v>
      </c>
    </row>
    <row r="133" spans="1:10" outlineLevel="1" x14ac:dyDescent="0.2">
      <c r="A133" s="20" t="s">
        <v>206</v>
      </c>
      <c r="B133" s="29" t="str">
        <f t="shared" si="18"/>
        <v/>
      </c>
      <c r="C133" s="20" t="s">
        <v>26</v>
      </c>
      <c r="D133" s="12">
        <v>88266</v>
      </c>
      <c r="E133" s="10">
        <v>37371</v>
      </c>
      <c r="F133" s="59" t="s">
        <v>31</v>
      </c>
      <c r="G133" s="13" t="s">
        <v>7</v>
      </c>
      <c r="H133" s="16">
        <v>1</v>
      </c>
      <c r="I133" s="19">
        <v>0.68</v>
      </c>
      <c r="J133" s="19">
        <f t="shared" si="23"/>
        <v>0.68</v>
      </c>
    </row>
    <row r="134" spans="1:10" outlineLevel="1" x14ac:dyDescent="0.2">
      <c r="A134" s="20" t="s">
        <v>206</v>
      </c>
      <c r="B134" s="29" t="str">
        <f t="shared" si="18"/>
        <v/>
      </c>
      <c r="C134" s="20" t="s">
        <v>26</v>
      </c>
      <c r="D134" s="12">
        <v>88266</v>
      </c>
      <c r="E134" s="10">
        <v>37372</v>
      </c>
      <c r="F134" s="59" t="s">
        <v>32</v>
      </c>
      <c r="G134" s="13" t="s">
        <v>7</v>
      </c>
      <c r="H134" s="16">
        <v>1</v>
      </c>
      <c r="I134" s="19">
        <v>1.34</v>
      </c>
      <c r="J134" s="19">
        <f t="shared" si="23"/>
        <v>1.34</v>
      </c>
    </row>
    <row r="135" spans="1:10" outlineLevel="1" x14ac:dyDescent="0.2">
      <c r="A135" s="20" t="s">
        <v>206</v>
      </c>
      <c r="B135" s="29" t="str">
        <f t="shared" si="18"/>
        <v/>
      </c>
      <c r="C135" s="20" t="s">
        <v>26</v>
      </c>
      <c r="D135" s="12">
        <v>88266</v>
      </c>
      <c r="E135" s="10">
        <v>37373</v>
      </c>
      <c r="F135" s="59" t="s">
        <v>33</v>
      </c>
      <c r="G135" s="13" t="s">
        <v>7</v>
      </c>
      <c r="H135" s="16">
        <v>1</v>
      </c>
      <c r="I135" s="19">
        <v>0.04</v>
      </c>
      <c r="J135" s="19">
        <f t="shared" si="23"/>
        <v>0.04</v>
      </c>
    </row>
    <row r="136" spans="1:10" ht="24" outlineLevel="1" x14ac:dyDescent="0.2">
      <c r="A136" s="20" t="s">
        <v>206</v>
      </c>
      <c r="B136" s="29" t="str">
        <f t="shared" si="18"/>
        <v/>
      </c>
      <c r="C136" s="20" t="s">
        <v>26</v>
      </c>
      <c r="D136" s="12">
        <v>88266</v>
      </c>
      <c r="E136" s="10">
        <v>43460</v>
      </c>
      <c r="F136" s="59" t="s">
        <v>64</v>
      </c>
      <c r="G136" s="13" t="s">
        <v>7</v>
      </c>
      <c r="H136" s="16">
        <v>1</v>
      </c>
      <c r="I136" s="19">
        <v>0.86</v>
      </c>
      <c r="J136" s="19">
        <f t="shared" si="23"/>
        <v>0.86</v>
      </c>
    </row>
    <row r="137" spans="1:10" outlineLevel="1" x14ac:dyDescent="0.2">
      <c r="A137" s="20" t="s">
        <v>206</v>
      </c>
      <c r="B137" s="29" t="str">
        <f t="shared" si="18"/>
        <v/>
      </c>
      <c r="C137" s="20" t="s">
        <v>26</v>
      </c>
      <c r="D137" s="12">
        <v>88266</v>
      </c>
      <c r="E137" s="10">
        <v>43484</v>
      </c>
      <c r="F137" s="59" t="s">
        <v>65</v>
      </c>
      <c r="G137" s="13" t="s">
        <v>7</v>
      </c>
      <c r="H137" s="16">
        <v>1</v>
      </c>
      <c r="I137" s="19">
        <v>1.2</v>
      </c>
      <c r="J137" s="19">
        <f t="shared" si="23"/>
        <v>1.2</v>
      </c>
    </row>
    <row r="138" spans="1:10" outlineLevel="1" x14ac:dyDescent="0.2">
      <c r="A138" s="20" t="s">
        <v>206</v>
      </c>
      <c r="B138" s="29" t="str">
        <f t="shared" si="18"/>
        <v/>
      </c>
      <c r="C138" s="20" t="s">
        <v>26</v>
      </c>
      <c r="D138" s="12">
        <v>88266</v>
      </c>
      <c r="E138" s="10">
        <v>95334</v>
      </c>
      <c r="F138" s="59" t="s">
        <v>69</v>
      </c>
      <c r="G138" s="13" t="s">
        <v>7</v>
      </c>
      <c r="H138" s="16">
        <v>1</v>
      </c>
      <c r="I138" s="19">
        <v>0.99</v>
      </c>
      <c r="J138" s="19">
        <f t="shared" si="23"/>
        <v>0.99</v>
      </c>
    </row>
    <row r="139" spans="1:10" outlineLevel="1" x14ac:dyDescent="0.2">
      <c r="A139" s="20" t="s">
        <v>206</v>
      </c>
      <c r="B139" s="29" t="str">
        <f t="shared" si="18"/>
        <v/>
      </c>
      <c r="C139" s="20" t="s">
        <v>26</v>
      </c>
      <c r="D139" s="12">
        <v>92138</v>
      </c>
      <c r="E139" s="13" t="s">
        <v>23</v>
      </c>
      <c r="F139" s="57" t="s">
        <v>71</v>
      </c>
      <c r="G139" s="11" t="s">
        <v>7</v>
      </c>
      <c r="H139" s="16">
        <v>8</v>
      </c>
      <c r="I139" s="19">
        <f>SUM(J140:J144)</f>
        <v>69.710000000000008</v>
      </c>
      <c r="J139" s="22">
        <f>I139*H139</f>
        <v>557.68000000000006</v>
      </c>
    </row>
    <row r="140" spans="1:10" outlineLevel="1" x14ac:dyDescent="0.2">
      <c r="A140" s="20" t="s">
        <v>206</v>
      </c>
      <c r="B140" s="29" t="str">
        <f t="shared" si="18"/>
        <v/>
      </c>
      <c r="C140" s="20" t="s">
        <v>26</v>
      </c>
      <c r="D140" s="12">
        <v>92138</v>
      </c>
      <c r="E140" s="10">
        <v>92133</v>
      </c>
      <c r="F140" s="59" t="s">
        <v>165</v>
      </c>
      <c r="G140" s="10" t="s">
        <v>7</v>
      </c>
      <c r="H140" s="16">
        <v>1</v>
      </c>
      <c r="I140" s="19">
        <v>13.1</v>
      </c>
      <c r="J140" s="19">
        <f t="shared" ref="J140:J144" si="24">I140*H140</f>
        <v>13.1</v>
      </c>
    </row>
    <row r="141" spans="1:10" outlineLevel="1" x14ac:dyDescent="0.2">
      <c r="A141" s="20" t="s">
        <v>206</v>
      </c>
      <c r="B141" s="29" t="str">
        <f t="shared" si="18"/>
        <v/>
      </c>
      <c r="C141" s="20" t="s">
        <v>26</v>
      </c>
      <c r="D141" s="12">
        <v>92138</v>
      </c>
      <c r="E141" s="10">
        <v>92134</v>
      </c>
      <c r="F141" s="59" t="s">
        <v>166</v>
      </c>
      <c r="G141" s="10" t="s">
        <v>7</v>
      </c>
      <c r="H141" s="16">
        <v>1</v>
      </c>
      <c r="I141" s="19">
        <v>4.04</v>
      </c>
      <c r="J141" s="19">
        <f t="shared" si="24"/>
        <v>4.04</v>
      </c>
    </row>
    <row r="142" spans="1:10" ht="24" outlineLevel="1" x14ac:dyDescent="0.2">
      <c r="A142" s="20" t="s">
        <v>206</v>
      </c>
      <c r="B142" s="29" t="str">
        <f t="shared" si="18"/>
        <v/>
      </c>
      <c r="C142" s="20" t="s">
        <v>26</v>
      </c>
      <c r="D142" s="12">
        <v>92138</v>
      </c>
      <c r="E142" s="10">
        <v>92135</v>
      </c>
      <c r="F142" s="59" t="s">
        <v>167</v>
      </c>
      <c r="G142" s="10" t="s">
        <v>7</v>
      </c>
      <c r="H142" s="16">
        <v>1</v>
      </c>
      <c r="I142" s="19">
        <v>1.63</v>
      </c>
      <c r="J142" s="19">
        <f t="shared" si="24"/>
        <v>1.63</v>
      </c>
    </row>
    <row r="143" spans="1:10" outlineLevel="1" x14ac:dyDescent="0.2">
      <c r="A143" s="20" t="s">
        <v>206</v>
      </c>
      <c r="B143" s="29" t="str">
        <f t="shared" si="18"/>
        <v/>
      </c>
      <c r="C143" s="20" t="s">
        <v>26</v>
      </c>
      <c r="D143" s="12">
        <v>92138</v>
      </c>
      <c r="E143" s="10">
        <v>92136</v>
      </c>
      <c r="F143" s="59" t="s">
        <v>168</v>
      </c>
      <c r="G143" s="10" t="s">
        <v>7</v>
      </c>
      <c r="H143" s="16">
        <v>1</v>
      </c>
      <c r="I143" s="19">
        <v>16.37</v>
      </c>
      <c r="J143" s="19">
        <f t="shared" si="24"/>
        <v>16.37</v>
      </c>
    </row>
    <row r="144" spans="1:10" ht="24" outlineLevel="1" x14ac:dyDescent="0.2">
      <c r="A144" s="20" t="s">
        <v>206</v>
      </c>
      <c r="B144" s="29" t="str">
        <f t="shared" si="18"/>
        <v/>
      </c>
      <c r="C144" s="20" t="s">
        <v>26</v>
      </c>
      <c r="D144" s="12">
        <v>92138</v>
      </c>
      <c r="E144" s="10">
        <v>92137</v>
      </c>
      <c r="F144" s="59" t="s">
        <v>169</v>
      </c>
      <c r="G144" s="10" t="s">
        <v>7</v>
      </c>
      <c r="H144" s="16">
        <v>1</v>
      </c>
      <c r="I144" s="19">
        <v>34.57</v>
      </c>
      <c r="J144" s="19">
        <f t="shared" si="24"/>
        <v>34.57</v>
      </c>
    </row>
    <row r="145" spans="1:10" ht="24" x14ac:dyDescent="0.2">
      <c r="A145" s="20" t="s">
        <v>12</v>
      </c>
      <c r="B145" s="29" t="str">
        <f t="shared" si="18"/>
        <v>2.1</v>
      </c>
      <c r="C145" s="20" t="s">
        <v>246</v>
      </c>
      <c r="D145" s="12" t="s">
        <v>23</v>
      </c>
      <c r="E145" s="12" t="s">
        <v>173</v>
      </c>
      <c r="F145" s="57" t="s">
        <v>83</v>
      </c>
      <c r="G145" s="11" t="s">
        <v>9</v>
      </c>
      <c r="H145" s="54">
        <v>1</v>
      </c>
      <c r="I145" s="73">
        <f>J145</f>
        <v>430</v>
      </c>
      <c r="J145" s="22">
        <v>430</v>
      </c>
    </row>
    <row r="146" spans="1:10" ht="24" x14ac:dyDescent="0.2">
      <c r="A146" s="20" t="s">
        <v>13</v>
      </c>
      <c r="B146" s="29" t="str">
        <f t="shared" si="18"/>
        <v>2.2</v>
      </c>
      <c r="C146" s="20" t="s">
        <v>252</v>
      </c>
      <c r="D146" s="12" t="s">
        <v>23</v>
      </c>
      <c r="E146" s="12" t="s">
        <v>174</v>
      </c>
      <c r="F146" s="57" t="s">
        <v>82</v>
      </c>
      <c r="G146" s="11" t="s">
        <v>9</v>
      </c>
      <c r="H146" s="54">
        <v>1</v>
      </c>
      <c r="I146" s="22">
        <f>J146</f>
        <v>2502.5100000000002</v>
      </c>
      <c r="J146" s="22">
        <f>SUM(J147:J149)</f>
        <v>2502.5100000000002</v>
      </c>
    </row>
    <row r="147" spans="1:10" x14ac:dyDescent="0.2">
      <c r="A147" s="20" t="s">
        <v>13</v>
      </c>
      <c r="B147" s="29" t="str">
        <f t="shared" si="18"/>
        <v/>
      </c>
      <c r="C147" s="20" t="s">
        <v>247</v>
      </c>
      <c r="D147" s="12" t="s">
        <v>248</v>
      </c>
      <c r="E147" s="12" t="s">
        <v>23</v>
      </c>
      <c r="F147" s="59" t="s">
        <v>272</v>
      </c>
      <c r="G147" s="10" t="s">
        <v>249</v>
      </c>
      <c r="H147" s="16">
        <v>1</v>
      </c>
      <c r="I147" s="61">
        <v>1600.93</v>
      </c>
      <c r="J147" s="19">
        <f>H147*I147</f>
        <v>1600.93</v>
      </c>
    </row>
    <row r="148" spans="1:10" x14ac:dyDescent="0.2">
      <c r="A148" s="20"/>
      <c r="B148" s="29"/>
      <c r="C148" s="20" t="s">
        <v>26</v>
      </c>
      <c r="D148" s="12">
        <v>91677</v>
      </c>
      <c r="E148" s="12">
        <v>91677</v>
      </c>
      <c r="F148" s="59" t="s">
        <v>256</v>
      </c>
      <c r="G148" s="10" t="s">
        <v>7</v>
      </c>
      <c r="H148" s="16">
        <v>8</v>
      </c>
      <c r="I148" s="61">
        <v>100.62</v>
      </c>
      <c r="J148" s="19">
        <f>H148*I148</f>
        <v>804.96</v>
      </c>
    </row>
    <row r="149" spans="1:10" x14ac:dyDescent="0.2">
      <c r="A149" s="20" t="s">
        <v>13</v>
      </c>
      <c r="B149" s="29" t="str">
        <f>IF(A149=A147,"",A149)</f>
        <v/>
      </c>
      <c r="C149" s="20" t="s">
        <v>251</v>
      </c>
      <c r="D149" s="12" t="s">
        <v>23</v>
      </c>
      <c r="E149" s="12" t="s">
        <v>23</v>
      </c>
      <c r="F149" s="59" t="s">
        <v>250</v>
      </c>
      <c r="G149" s="10" t="s">
        <v>9</v>
      </c>
      <c r="H149" s="16">
        <v>1</v>
      </c>
      <c r="I149" s="61">
        <v>96.62</v>
      </c>
      <c r="J149" s="19">
        <f>H149*I149</f>
        <v>96.62</v>
      </c>
    </row>
    <row r="150" spans="1:10" ht="24" x14ac:dyDescent="0.2">
      <c r="A150" s="20" t="s">
        <v>210</v>
      </c>
      <c r="B150" s="29" t="str">
        <f t="shared" si="18"/>
        <v>2.3</v>
      </c>
      <c r="C150" s="20" t="s">
        <v>26</v>
      </c>
      <c r="D150" s="12">
        <v>91634</v>
      </c>
      <c r="E150" s="12" t="s">
        <v>23</v>
      </c>
      <c r="F150" s="57" t="s">
        <v>211</v>
      </c>
      <c r="G150" s="11" t="s">
        <v>7</v>
      </c>
      <c r="H150" s="54">
        <v>1</v>
      </c>
      <c r="I150" s="22">
        <f>J150</f>
        <v>228.12</v>
      </c>
      <c r="J150" s="22">
        <f>SUM(J151:J151)</f>
        <v>228.12</v>
      </c>
    </row>
    <row r="151" spans="1:10" ht="36" outlineLevel="1" x14ac:dyDescent="0.2">
      <c r="A151" s="20" t="s">
        <v>210</v>
      </c>
      <c r="B151" s="29" t="str">
        <f t="shared" si="18"/>
        <v/>
      </c>
      <c r="C151" s="20" t="s">
        <v>26</v>
      </c>
      <c r="D151" s="12">
        <v>91634</v>
      </c>
      <c r="E151" s="12">
        <v>91634</v>
      </c>
      <c r="F151" s="59" t="s">
        <v>212</v>
      </c>
      <c r="G151" s="10" t="s">
        <v>213</v>
      </c>
      <c r="H151" s="16">
        <v>1</v>
      </c>
      <c r="I151" s="61">
        <v>228.12</v>
      </c>
      <c r="J151" s="19">
        <f t="shared" ref="J151" si="25">I151*H151</f>
        <v>228.12</v>
      </c>
    </row>
    <row r="152" spans="1:10" x14ac:dyDescent="0.2">
      <c r="A152" s="20" t="s">
        <v>14</v>
      </c>
      <c r="B152" s="29" t="str">
        <f t="shared" si="18"/>
        <v>3.1</v>
      </c>
      <c r="C152" s="20" t="s">
        <v>246</v>
      </c>
      <c r="D152" s="12" t="s">
        <v>23</v>
      </c>
      <c r="E152" s="13" t="s">
        <v>175</v>
      </c>
      <c r="F152" s="57" t="s">
        <v>84</v>
      </c>
      <c r="G152" s="11" t="s">
        <v>9</v>
      </c>
      <c r="H152" s="54">
        <v>1</v>
      </c>
      <c r="I152" s="61">
        <v>10.6</v>
      </c>
      <c r="J152" s="22">
        <f>H152*I152</f>
        <v>10.6</v>
      </c>
    </row>
    <row r="153" spans="1:10" x14ac:dyDescent="0.2">
      <c r="A153" s="20" t="s">
        <v>15</v>
      </c>
      <c r="B153" s="29" t="str">
        <f t="shared" si="18"/>
        <v>3.2</v>
      </c>
      <c r="C153" s="20" t="s">
        <v>246</v>
      </c>
      <c r="D153" s="12" t="s">
        <v>23</v>
      </c>
      <c r="E153" s="13" t="s">
        <v>176</v>
      </c>
      <c r="F153" s="57" t="s">
        <v>85</v>
      </c>
      <c r="G153" s="11" t="s">
        <v>9</v>
      </c>
      <c r="H153" s="54">
        <v>1</v>
      </c>
      <c r="I153" s="61">
        <v>9.9</v>
      </c>
      <c r="J153" s="22">
        <f t="shared" ref="J153:J207" si="26">H153*I153</f>
        <v>9.9</v>
      </c>
    </row>
    <row r="154" spans="1:10" x14ac:dyDescent="0.2">
      <c r="A154" s="20" t="s">
        <v>16</v>
      </c>
      <c r="B154" s="29" t="str">
        <f t="shared" si="18"/>
        <v>3.3</v>
      </c>
      <c r="C154" s="20" t="s">
        <v>246</v>
      </c>
      <c r="D154" s="12" t="s">
        <v>23</v>
      </c>
      <c r="E154" s="13" t="s">
        <v>177</v>
      </c>
      <c r="F154" s="57" t="s">
        <v>86</v>
      </c>
      <c r="G154" s="11" t="s">
        <v>9</v>
      </c>
      <c r="H154" s="54">
        <v>1</v>
      </c>
      <c r="I154" s="61">
        <v>294.3</v>
      </c>
      <c r="J154" s="22">
        <f t="shared" si="26"/>
        <v>294.3</v>
      </c>
    </row>
    <row r="155" spans="1:10" x14ac:dyDescent="0.2">
      <c r="A155" s="20" t="s">
        <v>17</v>
      </c>
      <c r="B155" s="29" t="str">
        <f t="shared" si="18"/>
        <v>3.4</v>
      </c>
      <c r="C155" s="20" t="s">
        <v>246</v>
      </c>
      <c r="D155" s="12" t="s">
        <v>23</v>
      </c>
      <c r="E155" s="13" t="s">
        <v>178</v>
      </c>
      <c r="F155" s="57" t="s">
        <v>87</v>
      </c>
      <c r="G155" s="11" t="s">
        <v>9</v>
      </c>
      <c r="H155" s="54">
        <v>1</v>
      </c>
      <c r="I155" s="61">
        <v>308.60000000000002</v>
      </c>
      <c r="J155" s="22">
        <f t="shared" si="26"/>
        <v>308.60000000000002</v>
      </c>
    </row>
    <row r="156" spans="1:10" x14ac:dyDescent="0.2">
      <c r="A156" s="20" t="s">
        <v>18</v>
      </c>
      <c r="B156" s="29" t="str">
        <f t="shared" si="18"/>
        <v>3.5</v>
      </c>
      <c r="C156" s="20" t="s">
        <v>246</v>
      </c>
      <c r="D156" s="12" t="s">
        <v>23</v>
      </c>
      <c r="E156" s="13" t="s">
        <v>179</v>
      </c>
      <c r="F156" s="57" t="s">
        <v>88</v>
      </c>
      <c r="G156" s="11" t="s">
        <v>9</v>
      </c>
      <c r="H156" s="54">
        <v>1</v>
      </c>
      <c r="I156" s="61">
        <v>308.60000000000002</v>
      </c>
      <c r="J156" s="22">
        <f t="shared" si="26"/>
        <v>308.60000000000002</v>
      </c>
    </row>
    <row r="157" spans="1:10" x14ac:dyDescent="0.2">
      <c r="A157" s="20" t="s">
        <v>120</v>
      </c>
      <c r="B157" s="29" t="str">
        <f t="shared" si="18"/>
        <v>3.6</v>
      </c>
      <c r="C157" s="20" t="s">
        <v>246</v>
      </c>
      <c r="D157" s="12" t="s">
        <v>23</v>
      </c>
      <c r="E157" s="13" t="s">
        <v>180</v>
      </c>
      <c r="F157" s="57" t="s">
        <v>89</v>
      </c>
      <c r="G157" s="11" t="s">
        <v>9</v>
      </c>
      <c r="H157" s="54">
        <v>1</v>
      </c>
      <c r="I157" s="61">
        <v>286.3</v>
      </c>
      <c r="J157" s="22">
        <f t="shared" si="26"/>
        <v>286.3</v>
      </c>
    </row>
    <row r="158" spans="1:10" x14ac:dyDescent="0.2">
      <c r="A158" s="20" t="s">
        <v>121</v>
      </c>
      <c r="B158" s="29" t="str">
        <f t="shared" si="18"/>
        <v>3.7</v>
      </c>
      <c r="C158" s="20" t="s">
        <v>246</v>
      </c>
      <c r="D158" s="12" t="s">
        <v>23</v>
      </c>
      <c r="E158" s="13" t="s">
        <v>181</v>
      </c>
      <c r="F158" s="57" t="s">
        <v>90</v>
      </c>
      <c r="G158" s="11" t="s">
        <v>9</v>
      </c>
      <c r="H158" s="54">
        <v>1</v>
      </c>
      <c r="I158" s="61">
        <v>364.5</v>
      </c>
      <c r="J158" s="22">
        <f t="shared" si="26"/>
        <v>364.5</v>
      </c>
    </row>
    <row r="159" spans="1:10" ht="24" x14ac:dyDescent="0.2">
      <c r="A159" s="20" t="s">
        <v>122</v>
      </c>
      <c r="B159" s="29" t="str">
        <f t="shared" si="18"/>
        <v>3.8</v>
      </c>
      <c r="C159" s="20" t="s">
        <v>26</v>
      </c>
      <c r="D159" s="12" t="s">
        <v>23</v>
      </c>
      <c r="E159" s="10">
        <v>4276</v>
      </c>
      <c r="F159" s="57" t="s">
        <v>267</v>
      </c>
      <c r="G159" s="11" t="s">
        <v>9</v>
      </c>
      <c r="H159" s="54">
        <v>1</v>
      </c>
      <c r="I159" s="61">
        <v>205.32</v>
      </c>
      <c r="J159" s="22">
        <f t="shared" si="26"/>
        <v>205.32</v>
      </c>
    </row>
    <row r="160" spans="1:10" x14ac:dyDescent="0.2">
      <c r="A160" s="20" t="s">
        <v>123</v>
      </c>
      <c r="B160" s="29" t="str">
        <f t="shared" si="18"/>
        <v>3.9</v>
      </c>
      <c r="C160" s="20" t="s">
        <v>246</v>
      </c>
      <c r="D160" s="12" t="s">
        <v>23</v>
      </c>
      <c r="E160" s="13" t="s">
        <v>182</v>
      </c>
      <c r="F160" s="57" t="s">
        <v>91</v>
      </c>
      <c r="G160" s="11" t="s">
        <v>9</v>
      </c>
      <c r="H160" s="54">
        <v>1</v>
      </c>
      <c r="I160" s="61">
        <v>27</v>
      </c>
      <c r="J160" s="22">
        <f t="shared" si="26"/>
        <v>27</v>
      </c>
    </row>
    <row r="161" spans="1:10" x14ac:dyDescent="0.2">
      <c r="A161" s="20" t="s">
        <v>124</v>
      </c>
      <c r="B161" s="29" t="str">
        <f t="shared" si="18"/>
        <v>3.10</v>
      </c>
      <c r="C161" s="20" t="s">
        <v>246</v>
      </c>
      <c r="D161" s="12" t="s">
        <v>23</v>
      </c>
      <c r="E161" s="13" t="s">
        <v>183</v>
      </c>
      <c r="F161" s="57" t="s">
        <v>92</v>
      </c>
      <c r="G161" s="11" t="s">
        <v>9</v>
      </c>
      <c r="H161" s="54">
        <v>1</v>
      </c>
      <c r="I161" s="61">
        <v>34.5</v>
      </c>
      <c r="J161" s="22">
        <f t="shared" si="26"/>
        <v>34.5</v>
      </c>
    </row>
    <row r="162" spans="1:10" x14ac:dyDescent="0.2">
      <c r="A162" s="20" t="s">
        <v>125</v>
      </c>
      <c r="B162" s="29" t="str">
        <f t="shared" si="18"/>
        <v>3.11</v>
      </c>
      <c r="C162" s="20" t="s">
        <v>246</v>
      </c>
      <c r="D162" s="12" t="s">
        <v>23</v>
      </c>
      <c r="E162" s="13" t="s">
        <v>184</v>
      </c>
      <c r="F162" s="57" t="s">
        <v>93</v>
      </c>
      <c r="G162" s="11" t="s">
        <v>9</v>
      </c>
      <c r="H162" s="54">
        <v>1</v>
      </c>
      <c r="I162" s="61">
        <v>37.35</v>
      </c>
      <c r="J162" s="22">
        <f t="shared" si="26"/>
        <v>37.35</v>
      </c>
    </row>
    <row r="163" spans="1:10" x14ac:dyDescent="0.2">
      <c r="A163" s="20" t="s">
        <v>126</v>
      </c>
      <c r="B163" s="29" t="str">
        <f t="shared" ref="B163:B207" si="27">IF(A163=A162,"",A163)</f>
        <v>3.12</v>
      </c>
      <c r="C163" s="20" t="s">
        <v>246</v>
      </c>
      <c r="D163" s="12" t="s">
        <v>23</v>
      </c>
      <c r="E163" s="13" t="s">
        <v>185</v>
      </c>
      <c r="F163" s="57" t="s">
        <v>94</v>
      </c>
      <c r="G163" s="11" t="s">
        <v>9</v>
      </c>
      <c r="H163" s="54">
        <v>1</v>
      </c>
      <c r="I163" s="61">
        <v>51.47</v>
      </c>
      <c r="J163" s="22">
        <f t="shared" si="26"/>
        <v>51.47</v>
      </c>
    </row>
    <row r="164" spans="1:10" x14ac:dyDescent="0.2">
      <c r="A164" s="20" t="s">
        <v>127</v>
      </c>
      <c r="B164" s="29" t="str">
        <f t="shared" si="27"/>
        <v>3.13</v>
      </c>
      <c r="C164" s="20" t="s">
        <v>246</v>
      </c>
      <c r="D164" s="12" t="s">
        <v>23</v>
      </c>
      <c r="E164" s="13" t="s">
        <v>186</v>
      </c>
      <c r="F164" s="57" t="s">
        <v>95</v>
      </c>
      <c r="G164" s="11" t="s">
        <v>9</v>
      </c>
      <c r="H164" s="54">
        <v>1</v>
      </c>
      <c r="I164" s="61">
        <v>34.5</v>
      </c>
      <c r="J164" s="22">
        <f t="shared" si="26"/>
        <v>34.5</v>
      </c>
    </row>
    <row r="165" spans="1:10" x14ac:dyDescent="0.2">
      <c r="A165" s="20" t="s">
        <v>128</v>
      </c>
      <c r="B165" s="29" t="str">
        <f t="shared" si="27"/>
        <v>3.14</v>
      </c>
      <c r="C165" s="20" t="s">
        <v>246</v>
      </c>
      <c r="D165" s="12" t="s">
        <v>23</v>
      </c>
      <c r="E165" s="13" t="s">
        <v>187</v>
      </c>
      <c r="F165" s="57" t="s">
        <v>96</v>
      </c>
      <c r="G165" s="11" t="s">
        <v>11</v>
      </c>
      <c r="H165" s="54">
        <v>1</v>
      </c>
      <c r="I165" s="61">
        <v>109.4</v>
      </c>
      <c r="J165" s="22">
        <f t="shared" si="26"/>
        <v>109.4</v>
      </c>
    </row>
    <row r="166" spans="1:10" ht="24" x14ac:dyDescent="0.2">
      <c r="A166" s="20" t="s">
        <v>129</v>
      </c>
      <c r="B166" s="29" t="str">
        <f t="shared" si="27"/>
        <v>3.15</v>
      </c>
      <c r="C166" s="20" t="s">
        <v>246</v>
      </c>
      <c r="D166" s="12" t="s">
        <v>23</v>
      </c>
      <c r="E166" s="13" t="s">
        <v>188</v>
      </c>
      <c r="F166" s="57" t="s">
        <v>97</v>
      </c>
      <c r="G166" s="11" t="s">
        <v>9</v>
      </c>
      <c r="H166" s="54">
        <v>1</v>
      </c>
      <c r="I166" s="61">
        <v>112</v>
      </c>
      <c r="J166" s="22">
        <f t="shared" si="26"/>
        <v>112</v>
      </c>
    </row>
    <row r="167" spans="1:10" x14ac:dyDescent="0.2">
      <c r="A167" s="20" t="s">
        <v>130</v>
      </c>
      <c r="B167" s="29" t="str">
        <f t="shared" si="27"/>
        <v>3.16</v>
      </c>
      <c r="C167" s="20" t="s">
        <v>246</v>
      </c>
      <c r="D167" s="12" t="s">
        <v>23</v>
      </c>
      <c r="E167" s="13" t="s">
        <v>189</v>
      </c>
      <c r="F167" s="57" t="s">
        <v>98</v>
      </c>
      <c r="G167" s="11" t="s">
        <v>9</v>
      </c>
      <c r="H167" s="54">
        <v>1</v>
      </c>
      <c r="I167" s="61">
        <v>4071.2</v>
      </c>
      <c r="J167" s="22">
        <f t="shared" si="26"/>
        <v>4071.2</v>
      </c>
    </row>
    <row r="168" spans="1:10" x14ac:dyDescent="0.2">
      <c r="A168" s="20" t="s">
        <v>131</v>
      </c>
      <c r="B168" s="29" t="str">
        <f t="shared" si="27"/>
        <v>3.17</v>
      </c>
      <c r="C168" s="20" t="s">
        <v>246</v>
      </c>
      <c r="D168" s="12" t="s">
        <v>23</v>
      </c>
      <c r="E168" s="13" t="s">
        <v>190</v>
      </c>
      <c r="F168" s="57" t="s">
        <v>99</v>
      </c>
      <c r="G168" s="11" t="s">
        <v>9</v>
      </c>
      <c r="H168" s="54">
        <v>1</v>
      </c>
      <c r="I168" s="61">
        <v>1912.3</v>
      </c>
      <c r="J168" s="22">
        <f t="shared" si="26"/>
        <v>1912.3</v>
      </c>
    </row>
    <row r="169" spans="1:10" x14ac:dyDescent="0.2">
      <c r="A169" s="20" t="s">
        <v>132</v>
      </c>
      <c r="B169" s="29" t="str">
        <f t="shared" si="27"/>
        <v>3.18</v>
      </c>
      <c r="C169" s="20" t="s">
        <v>246</v>
      </c>
      <c r="D169" s="12" t="s">
        <v>23</v>
      </c>
      <c r="E169" s="13" t="s">
        <v>191</v>
      </c>
      <c r="F169" s="57" t="s">
        <v>100</v>
      </c>
      <c r="G169" s="11" t="s">
        <v>9</v>
      </c>
      <c r="H169" s="54">
        <v>1</v>
      </c>
      <c r="I169" s="61">
        <v>200.56</v>
      </c>
      <c r="J169" s="22">
        <f t="shared" si="26"/>
        <v>200.56</v>
      </c>
    </row>
    <row r="170" spans="1:10" x14ac:dyDescent="0.2">
      <c r="A170" s="20" t="s">
        <v>133</v>
      </c>
      <c r="B170" s="29" t="str">
        <f t="shared" si="27"/>
        <v>3.19</v>
      </c>
      <c r="C170" s="20" t="s">
        <v>246</v>
      </c>
      <c r="D170" s="12" t="s">
        <v>23</v>
      </c>
      <c r="E170" s="13" t="s">
        <v>192</v>
      </c>
      <c r="F170" s="57" t="s">
        <v>101</v>
      </c>
      <c r="G170" s="11" t="s">
        <v>9</v>
      </c>
      <c r="H170" s="54">
        <v>1</v>
      </c>
      <c r="I170" s="61">
        <v>156.96</v>
      </c>
      <c r="J170" s="22">
        <f t="shared" si="26"/>
        <v>156.96</v>
      </c>
    </row>
    <row r="171" spans="1:10" x14ac:dyDescent="0.2">
      <c r="A171" s="20" t="s">
        <v>134</v>
      </c>
      <c r="B171" s="29" t="str">
        <f t="shared" si="27"/>
        <v>3.20</v>
      </c>
      <c r="C171" s="20" t="s">
        <v>26</v>
      </c>
      <c r="D171" s="12" t="s">
        <v>23</v>
      </c>
      <c r="E171" s="10">
        <v>1021</v>
      </c>
      <c r="F171" s="57" t="s">
        <v>263</v>
      </c>
      <c r="G171" s="11" t="s">
        <v>11</v>
      </c>
      <c r="H171" s="54">
        <v>1</v>
      </c>
      <c r="I171" s="61">
        <v>3.47</v>
      </c>
      <c r="J171" s="22">
        <f t="shared" si="26"/>
        <v>3.47</v>
      </c>
    </row>
    <row r="172" spans="1:10" x14ac:dyDescent="0.2">
      <c r="A172" s="20" t="s">
        <v>135</v>
      </c>
      <c r="B172" s="29" t="str">
        <f t="shared" si="27"/>
        <v>3.21</v>
      </c>
      <c r="C172" s="20" t="s">
        <v>26</v>
      </c>
      <c r="D172" s="12" t="s">
        <v>23</v>
      </c>
      <c r="E172" s="10">
        <v>995</v>
      </c>
      <c r="F172" s="57" t="s">
        <v>264</v>
      </c>
      <c r="G172" s="11" t="s">
        <v>11</v>
      </c>
      <c r="H172" s="54">
        <v>1</v>
      </c>
      <c r="I172" s="61">
        <v>13.18</v>
      </c>
      <c r="J172" s="22">
        <f t="shared" si="26"/>
        <v>13.18</v>
      </c>
    </row>
    <row r="173" spans="1:10" x14ac:dyDescent="0.2">
      <c r="A173" s="20" t="s">
        <v>136</v>
      </c>
      <c r="B173" s="29" t="str">
        <f t="shared" si="27"/>
        <v>3.22</v>
      </c>
      <c r="C173" s="20" t="s">
        <v>26</v>
      </c>
      <c r="D173" s="12" t="s">
        <v>23</v>
      </c>
      <c r="E173" s="10">
        <v>1019</v>
      </c>
      <c r="F173" s="57" t="s">
        <v>257</v>
      </c>
      <c r="G173" s="11" t="s">
        <v>11</v>
      </c>
      <c r="H173" s="54">
        <v>1</v>
      </c>
      <c r="I173" s="61">
        <v>28.88</v>
      </c>
      <c r="J173" s="22">
        <f t="shared" si="26"/>
        <v>28.88</v>
      </c>
    </row>
    <row r="174" spans="1:10" x14ac:dyDescent="0.2">
      <c r="A174" s="20" t="s">
        <v>137</v>
      </c>
      <c r="B174" s="29" t="str">
        <f t="shared" si="27"/>
        <v>3.23</v>
      </c>
      <c r="C174" s="20" t="s">
        <v>26</v>
      </c>
      <c r="D174" s="12" t="s">
        <v>23</v>
      </c>
      <c r="E174" s="10">
        <v>977</v>
      </c>
      <c r="F174" s="57" t="s">
        <v>258</v>
      </c>
      <c r="G174" s="11" t="s">
        <v>11</v>
      </c>
      <c r="H174" s="54">
        <v>1</v>
      </c>
      <c r="I174" s="61">
        <v>59.75</v>
      </c>
      <c r="J174" s="22">
        <f t="shared" si="26"/>
        <v>59.75</v>
      </c>
    </row>
    <row r="175" spans="1:10" x14ac:dyDescent="0.2">
      <c r="A175" s="20" t="s">
        <v>138</v>
      </c>
      <c r="B175" s="29" t="str">
        <f t="shared" si="27"/>
        <v>3.24</v>
      </c>
      <c r="C175" s="20" t="s">
        <v>26</v>
      </c>
      <c r="D175" s="12" t="s">
        <v>23</v>
      </c>
      <c r="E175" s="10">
        <v>998</v>
      </c>
      <c r="F175" s="57" t="s">
        <v>259</v>
      </c>
      <c r="G175" s="11" t="s">
        <v>11</v>
      </c>
      <c r="H175" s="54">
        <v>1</v>
      </c>
      <c r="I175" s="61">
        <v>77.569999999999993</v>
      </c>
      <c r="J175" s="22">
        <f t="shared" si="26"/>
        <v>77.569999999999993</v>
      </c>
    </row>
    <row r="176" spans="1:10" x14ac:dyDescent="0.2">
      <c r="A176" s="20" t="s">
        <v>139</v>
      </c>
      <c r="B176" s="29" t="str">
        <f t="shared" si="27"/>
        <v>3.25</v>
      </c>
      <c r="C176" s="20" t="s">
        <v>26</v>
      </c>
      <c r="D176" s="12" t="s">
        <v>23</v>
      </c>
      <c r="E176" s="10">
        <v>1017</v>
      </c>
      <c r="F176" s="57" t="s">
        <v>260</v>
      </c>
      <c r="G176" s="11" t="s">
        <v>11</v>
      </c>
      <c r="H176" s="54">
        <v>1</v>
      </c>
      <c r="I176" s="61">
        <v>101.45</v>
      </c>
      <c r="J176" s="22">
        <f t="shared" si="26"/>
        <v>101.45</v>
      </c>
    </row>
    <row r="177" spans="1:10" x14ac:dyDescent="0.2">
      <c r="A177" s="20" t="s">
        <v>140</v>
      </c>
      <c r="B177" s="29" t="str">
        <f t="shared" si="27"/>
        <v>3.26</v>
      </c>
      <c r="C177" s="20" t="s">
        <v>26</v>
      </c>
      <c r="D177" s="12" t="s">
        <v>23</v>
      </c>
      <c r="E177" s="10">
        <v>999</v>
      </c>
      <c r="F177" s="57" t="s">
        <v>261</v>
      </c>
      <c r="G177" s="11" t="s">
        <v>11</v>
      </c>
      <c r="H177" s="54">
        <v>1</v>
      </c>
      <c r="I177" s="61">
        <v>122.9</v>
      </c>
      <c r="J177" s="22">
        <f t="shared" si="26"/>
        <v>122.9</v>
      </c>
    </row>
    <row r="178" spans="1:10" x14ac:dyDescent="0.2">
      <c r="A178" s="20" t="s">
        <v>141</v>
      </c>
      <c r="B178" s="29" t="str">
        <f t="shared" si="27"/>
        <v>3.27</v>
      </c>
      <c r="C178" s="20" t="s">
        <v>26</v>
      </c>
      <c r="D178" s="12" t="s">
        <v>23</v>
      </c>
      <c r="E178" s="10">
        <v>1015</v>
      </c>
      <c r="F178" s="57" t="s">
        <v>262</v>
      </c>
      <c r="G178" s="11" t="s">
        <v>11</v>
      </c>
      <c r="H178" s="54">
        <v>1</v>
      </c>
      <c r="I178" s="61">
        <v>200.61</v>
      </c>
      <c r="J178" s="22">
        <f t="shared" si="26"/>
        <v>200.61</v>
      </c>
    </row>
    <row r="179" spans="1:10" x14ac:dyDescent="0.2">
      <c r="A179" s="20" t="s">
        <v>142</v>
      </c>
      <c r="B179" s="29" t="str">
        <f t="shared" si="27"/>
        <v>3.28</v>
      </c>
      <c r="C179" s="20" t="s">
        <v>246</v>
      </c>
      <c r="D179" s="12" t="s">
        <v>23</v>
      </c>
      <c r="E179" s="13" t="s">
        <v>193</v>
      </c>
      <c r="F179" s="57" t="s">
        <v>102</v>
      </c>
      <c r="G179" s="11" t="s">
        <v>11</v>
      </c>
      <c r="H179" s="54">
        <v>1</v>
      </c>
      <c r="I179" s="61">
        <v>63</v>
      </c>
      <c r="J179" s="22">
        <f t="shared" si="26"/>
        <v>63</v>
      </c>
    </row>
    <row r="180" spans="1:10" x14ac:dyDescent="0.2">
      <c r="A180" s="20" t="s">
        <v>143</v>
      </c>
      <c r="B180" s="29" t="str">
        <f t="shared" si="27"/>
        <v>3.29</v>
      </c>
      <c r="C180" s="20" t="s">
        <v>246</v>
      </c>
      <c r="D180" s="12" t="s">
        <v>23</v>
      </c>
      <c r="E180" s="13" t="s">
        <v>194</v>
      </c>
      <c r="F180" s="57" t="s">
        <v>103</v>
      </c>
      <c r="G180" s="11" t="s">
        <v>11</v>
      </c>
      <c r="H180" s="54">
        <v>1</v>
      </c>
      <c r="I180" s="61">
        <v>82.23</v>
      </c>
      <c r="J180" s="22">
        <f t="shared" si="26"/>
        <v>82.23</v>
      </c>
    </row>
    <row r="181" spans="1:10" x14ac:dyDescent="0.2">
      <c r="A181" s="20" t="s">
        <v>144</v>
      </c>
      <c r="B181" s="29" t="str">
        <f t="shared" si="27"/>
        <v>3.30</v>
      </c>
      <c r="C181" s="20" t="s">
        <v>26</v>
      </c>
      <c r="D181" s="12" t="s">
        <v>23</v>
      </c>
      <c r="E181" s="10">
        <v>867</v>
      </c>
      <c r="F181" s="57" t="s">
        <v>104</v>
      </c>
      <c r="G181" s="11" t="s">
        <v>9</v>
      </c>
      <c r="H181" s="54">
        <v>1</v>
      </c>
      <c r="I181" s="61">
        <v>44.9</v>
      </c>
      <c r="J181" s="22">
        <f t="shared" si="26"/>
        <v>44.9</v>
      </c>
    </row>
    <row r="182" spans="1:10" x14ac:dyDescent="0.2">
      <c r="A182" s="20" t="s">
        <v>145</v>
      </c>
      <c r="B182" s="29" t="str">
        <f t="shared" si="27"/>
        <v>3.31</v>
      </c>
      <c r="C182" s="20" t="s">
        <v>26</v>
      </c>
      <c r="D182" s="12" t="s">
        <v>23</v>
      </c>
      <c r="E182" s="10">
        <v>864</v>
      </c>
      <c r="F182" s="57" t="s">
        <v>105</v>
      </c>
      <c r="G182" s="11" t="s">
        <v>9</v>
      </c>
      <c r="H182" s="54">
        <v>1</v>
      </c>
      <c r="I182" s="61">
        <v>59.32</v>
      </c>
      <c r="J182" s="22">
        <f t="shared" si="26"/>
        <v>59.32</v>
      </c>
    </row>
    <row r="183" spans="1:10" ht="36" x14ac:dyDescent="0.2">
      <c r="A183" s="20" t="s">
        <v>146</v>
      </c>
      <c r="B183" s="29" t="str">
        <f t="shared" si="27"/>
        <v>3.32</v>
      </c>
      <c r="C183" s="20" t="s">
        <v>246</v>
      </c>
      <c r="D183" s="12" t="s">
        <v>23</v>
      </c>
      <c r="E183" s="13" t="s">
        <v>195</v>
      </c>
      <c r="F183" s="57" t="s">
        <v>106</v>
      </c>
      <c r="G183" s="11" t="s">
        <v>9</v>
      </c>
      <c r="H183" s="54">
        <v>1</v>
      </c>
      <c r="I183" s="61">
        <v>267.89999999999998</v>
      </c>
      <c r="J183" s="22">
        <f t="shared" si="26"/>
        <v>267.89999999999998</v>
      </c>
    </row>
    <row r="184" spans="1:10" ht="36" x14ac:dyDescent="0.2">
      <c r="A184" s="20" t="s">
        <v>147</v>
      </c>
      <c r="B184" s="29" t="str">
        <f t="shared" si="27"/>
        <v>3.33</v>
      </c>
      <c r="C184" s="20" t="s">
        <v>246</v>
      </c>
      <c r="D184" s="12" t="s">
        <v>23</v>
      </c>
      <c r="E184" s="13" t="s">
        <v>196</v>
      </c>
      <c r="F184" s="57" t="s">
        <v>107</v>
      </c>
      <c r="G184" s="11" t="s">
        <v>9</v>
      </c>
      <c r="H184" s="54">
        <v>1</v>
      </c>
      <c r="I184" s="61">
        <v>722.9</v>
      </c>
      <c r="J184" s="22">
        <f t="shared" si="26"/>
        <v>722.9</v>
      </c>
    </row>
    <row r="185" spans="1:10" ht="24" x14ac:dyDescent="0.2">
      <c r="A185" s="20" t="s">
        <v>148</v>
      </c>
      <c r="B185" s="29" t="str">
        <f t="shared" si="27"/>
        <v>3.34</v>
      </c>
      <c r="C185" s="20" t="s">
        <v>246</v>
      </c>
      <c r="D185" s="12" t="s">
        <v>23</v>
      </c>
      <c r="E185" s="13" t="s">
        <v>197</v>
      </c>
      <c r="F185" s="57" t="s">
        <v>108</v>
      </c>
      <c r="G185" s="11" t="s">
        <v>9</v>
      </c>
      <c r="H185" s="54">
        <v>1</v>
      </c>
      <c r="I185" s="61">
        <v>79.099999999999994</v>
      </c>
      <c r="J185" s="22">
        <f t="shared" si="26"/>
        <v>79.099999999999994</v>
      </c>
    </row>
    <row r="186" spans="1:10" x14ac:dyDescent="0.2">
      <c r="A186" s="20" t="s">
        <v>149</v>
      </c>
      <c r="B186" s="29" t="str">
        <f t="shared" si="27"/>
        <v>3.35</v>
      </c>
      <c r="C186" s="20" t="s">
        <v>246</v>
      </c>
      <c r="D186" s="12" t="s">
        <v>23</v>
      </c>
      <c r="E186" s="13" t="s">
        <v>198</v>
      </c>
      <c r="F186" s="57" t="s">
        <v>109</v>
      </c>
      <c r="G186" s="11" t="s">
        <v>9</v>
      </c>
      <c r="H186" s="54">
        <v>1</v>
      </c>
      <c r="I186" s="61">
        <v>47.85</v>
      </c>
      <c r="J186" s="22">
        <f t="shared" si="26"/>
        <v>47.85</v>
      </c>
    </row>
    <row r="187" spans="1:10" ht="24" x14ac:dyDescent="0.2">
      <c r="A187" s="20" t="s">
        <v>150</v>
      </c>
      <c r="B187" s="29" t="str">
        <f t="shared" si="27"/>
        <v>3.36</v>
      </c>
      <c r="C187" s="20" t="s">
        <v>246</v>
      </c>
      <c r="D187" s="12" t="s">
        <v>23</v>
      </c>
      <c r="E187" s="13" t="s">
        <v>199</v>
      </c>
      <c r="F187" s="57" t="s">
        <v>110</v>
      </c>
      <c r="G187" s="11" t="s">
        <v>9</v>
      </c>
      <c r="H187" s="54">
        <v>1</v>
      </c>
      <c r="I187" s="61">
        <v>398.5</v>
      </c>
      <c r="J187" s="22">
        <f t="shared" si="26"/>
        <v>398.5</v>
      </c>
    </row>
    <row r="188" spans="1:10" ht="24" x14ac:dyDescent="0.2">
      <c r="A188" s="20" t="s">
        <v>151</v>
      </c>
      <c r="B188" s="29" t="str">
        <f t="shared" si="27"/>
        <v>3.37</v>
      </c>
      <c r="C188" s="20" t="s">
        <v>26</v>
      </c>
      <c r="D188" s="12" t="s">
        <v>23</v>
      </c>
      <c r="E188" s="10">
        <v>39471</v>
      </c>
      <c r="F188" s="57" t="s">
        <v>254</v>
      </c>
      <c r="G188" s="11" t="s">
        <v>9</v>
      </c>
      <c r="H188" s="54">
        <v>1</v>
      </c>
      <c r="I188" s="61">
        <v>160</v>
      </c>
      <c r="J188" s="22">
        <f t="shared" si="26"/>
        <v>160</v>
      </c>
    </row>
    <row r="189" spans="1:10" ht="24" x14ac:dyDescent="0.2">
      <c r="A189" s="20" t="s">
        <v>152</v>
      </c>
      <c r="B189" s="29" t="str">
        <f t="shared" si="27"/>
        <v>3.38</v>
      </c>
      <c r="C189" s="20" t="s">
        <v>26</v>
      </c>
      <c r="D189" s="12"/>
      <c r="E189" s="10">
        <v>39475</v>
      </c>
      <c r="F189" s="57" t="s">
        <v>255</v>
      </c>
      <c r="G189" s="11" t="s">
        <v>9</v>
      </c>
      <c r="H189" s="54">
        <v>1</v>
      </c>
      <c r="I189" s="61">
        <v>217.22</v>
      </c>
      <c r="J189" s="22">
        <f t="shared" si="26"/>
        <v>217.22</v>
      </c>
    </row>
    <row r="190" spans="1:10" ht="24" x14ac:dyDescent="0.2">
      <c r="A190" s="20" t="s">
        <v>153</v>
      </c>
      <c r="B190" s="29" t="str">
        <f t="shared" si="27"/>
        <v>3.39</v>
      </c>
      <c r="C190" s="20" t="s">
        <v>246</v>
      </c>
      <c r="D190" s="12" t="s">
        <v>23</v>
      </c>
      <c r="E190" s="13" t="s">
        <v>200</v>
      </c>
      <c r="F190" s="57" t="s">
        <v>111</v>
      </c>
      <c r="G190" s="11" t="s">
        <v>9</v>
      </c>
      <c r="H190" s="54">
        <v>1</v>
      </c>
      <c r="I190" s="61">
        <v>5081.55</v>
      </c>
      <c r="J190" s="22">
        <f t="shared" si="26"/>
        <v>5081.55</v>
      </c>
    </row>
    <row r="191" spans="1:10" ht="48" x14ac:dyDescent="0.2">
      <c r="A191" s="20" t="s">
        <v>154</v>
      </c>
      <c r="B191" s="29" t="str">
        <f t="shared" si="27"/>
        <v>3.40</v>
      </c>
      <c r="C191" s="20" t="s">
        <v>246</v>
      </c>
      <c r="D191" s="12" t="s">
        <v>23</v>
      </c>
      <c r="E191" s="13" t="s">
        <v>201</v>
      </c>
      <c r="F191" s="57" t="s">
        <v>112</v>
      </c>
      <c r="G191" s="11" t="s">
        <v>9</v>
      </c>
      <c r="H191" s="54">
        <v>1</v>
      </c>
      <c r="I191" s="61">
        <v>902.37</v>
      </c>
      <c r="J191" s="22">
        <f t="shared" si="26"/>
        <v>902.37</v>
      </c>
    </row>
    <row r="192" spans="1:10" ht="24" x14ac:dyDescent="0.2">
      <c r="A192" s="20" t="s">
        <v>155</v>
      </c>
      <c r="B192" s="29" t="str">
        <f t="shared" si="27"/>
        <v>3.41</v>
      </c>
      <c r="C192" s="20" t="s">
        <v>246</v>
      </c>
      <c r="D192" s="12" t="s">
        <v>23</v>
      </c>
      <c r="E192" s="13" t="s">
        <v>202</v>
      </c>
      <c r="F192" s="57" t="s">
        <v>113</v>
      </c>
      <c r="G192" s="11" t="s">
        <v>9</v>
      </c>
      <c r="H192" s="54">
        <v>1</v>
      </c>
      <c r="I192" s="61">
        <v>194.2</v>
      </c>
      <c r="J192" s="22">
        <f t="shared" si="26"/>
        <v>194.2</v>
      </c>
    </row>
    <row r="193" spans="1:10" x14ac:dyDescent="0.2">
      <c r="A193" s="20" t="s">
        <v>156</v>
      </c>
      <c r="B193" s="29" t="str">
        <f t="shared" si="27"/>
        <v>3.42</v>
      </c>
      <c r="C193" s="20" t="s">
        <v>246</v>
      </c>
      <c r="D193" s="12" t="s">
        <v>23</v>
      </c>
      <c r="E193" s="13" t="s">
        <v>203</v>
      </c>
      <c r="F193" s="57" t="s">
        <v>216</v>
      </c>
      <c r="G193" s="11" t="s">
        <v>9</v>
      </c>
      <c r="H193" s="54">
        <v>1</v>
      </c>
      <c r="I193" s="61">
        <v>1167.3499999999999</v>
      </c>
      <c r="J193" s="22">
        <f t="shared" si="26"/>
        <v>1167.3499999999999</v>
      </c>
    </row>
    <row r="194" spans="1:10" ht="36" x14ac:dyDescent="0.2">
      <c r="A194" s="20" t="s">
        <v>157</v>
      </c>
      <c r="B194" s="29" t="str">
        <f t="shared" si="27"/>
        <v>3.43</v>
      </c>
      <c r="C194" s="20" t="s">
        <v>246</v>
      </c>
      <c r="D194" s="12" t="s">
        <v>23</v>
      </c>
      <c r="E194" s="13" t="s">
        <v>204</v>
      </c>
      <c r="F194" s="57" t="s">
        <v>217</v>
      </c>
      <c r="G194" s="11" t="s">
        <v>9</v>
      </c>
      <c r="H194" s="54">
        <v>1</v>
      </c>
      <c r="I194" s="61">
        <v>752.48</v>
      </c>
      <c r="J194" s="22">
        <f t="shared" si="26"/>
        <v>752.48</v>
      </c>
    </row>
    <row r="195" spans="1:10" ht="36" x14ac:dyDescent="0.2">
      <c r="A195" s="20" t="s">
        <v>158</v>
      </c>
      <c r="B195" s="29" t="str">
        <f t="shared" si="27"/>
        <v>3.44</v>
      </c>
      <c r="C195" s="20" t="s">
        <v>246</v>
      </c>
      <c r="D195" s="12" t="s">
        <v>23</v>
      </c>
      <c r="E195" s="13" t="s">
        <v>156</v>
      </c>
      <c r="F195" s="57" t="s">
        <v>219</v>
      </c>
      <c r="G195" s="11" t="s">
        <v>9</v>
      </c>
      <c r="H195" s="54">
        <v>1</v>
      </c>
      <c r="I195" s="61">
        <v>521.08000000000004</v>
      </c>
      <c r="J195" s="22">
        <f t="shared" si="26"/>
        <v>521.08000000000004</v>
      </c>
    </row>
    <row r="196" spans="1:10" ht="36" x14ac:dyDescent="0.2">
      <c r="A196" s="20" t="s">
        <v>159</v>
      </c>
      <c r="B196" s="29" t="str">
        <f t="shared" si="27"/>
        <v>3.45</v>
      </c>
      <c r="C196" s="20" t="s">
        <v>246</v>
      </c>
      <c r="D196" s="12" t="s">
        <v>23</v>
      </c>
      <c r="E196" s="13" t="s">
        <v>157</v>
      </c>
      <c r="F196" s="57" t="s">
        <v>218</v>
      </c>
      <c r="G196" s="11" t="s">
        <v>9</v>
      </c>
      <c r="H196" s="54">
        <v>1</v>
      </c>
      <c r="I196" s="61">
        <v>465.17</v>
      </c>
      <c r="J196" s="22">
        <f t="shared" si="26"/>
        <v>465.17</v>
      </c>
    </row>
    <row r="197" spans="1:10" ht="36" x14ac:dyDescent="0.2">
      <c r="A197" s="20" t="s">
        <v>160</v>
      </c>
      <c r="B197" s="29" t="str">
        <f t="shared" si="27"/>
        <v>3.46</v>
      </c>
      <c r="C197" s="20" t="s">
        <v>246</v>
      </c>
      <c r="D197" s="12" t="s">
        <v>23</v>
      </c>
      <c r="E197" s="13" t="s">
        <v>158</v>
      </c>
      <c r="F197" s="57" t="s">
        <v>223</v>
      </c>
      <c r="G197" s="11" t="s">
        <v>9</v>
      </c>
      <c r="H197" s="54">
        <v>1</v>
      </c>
      <c r="I197" s="61">
        <v>284.66000000000003</v>
      </c>
      <c r="J197" s="22">
        <f t="shared" si="26"/>
        <v>284.66000000000003</v>
      </c>
    </row>
    <row r="198" spans="1:10" ht="36" x14ac:dyDescent="0.2">
      <c r="A198" s="20" t="s">
        <v>161</v>
      </c>
      <c r="B198" s="29" t="str">
        <f t="shared" si="27"/>
        <v>3.47</v>
      </c>
      <c r="C198" s="20" t="s">
        <v>246</v>
      </c>
      <c r="D198" s="12" t="s">
        <v>23</v>
      </c>
      <c r="E198" s="13" t="s">
        <v>159</v>
      </c>
      <c r="F198" s="57" t="s">
        <v>114</v>
      </c>
      <c r="G198" s="11" t="s">
        <v>9</v>
      </c>
      <c r="H198" s="54">
        <v>1</v>
      </c>
      <c r="I198" s="61">
        <v>4673.05</v>
      </c>
      <c r="J198" s="22">
        <f t="shared" si="26"/>
        <v>4673.05</v>
      </c>
    </row>
    <row r="199" spans="1:10" ht="24" x14ac:dyDescent="0.2">
      <c r="A199" s="20" t="s">
        <v>220</v>
      </c>
      <c r="B199" s="29" t="str">
        <f t="shared" si="27"/>
        <v>3.48</v>
      </c>
      <c r="C199" s="20" t="s">
        <v>246</v>
      </c>
      <c r="D199" s="12" t="s">
        <v>23</v>
      </c>
      <c r="E199" s="13" t="s">
        <v>160</v>
      </c>
      <c r="F199" s="57" t="s">
        <v>115</v>
      </c>
      <c r="G199" s="11" t="s">
        <v>9</v>
      </c>
      <c r="H199" s="54">
        <v>1</v>
      </c>
      <c r="I199" s="61">
        <v>649.4</v>
      </c>
      <c r="J199" s="22">
        <f t="shared" si="26"/>
        <v>649.4</v>
      </c>
    </row>
    <row r="200" spans="1:10" ht="24" x14ac:dyDescent="0.2">
      <c r="A200" s="20" t="s">
        <v>221</v>
      </c>
      <c r="B200" s="29" t="str">
        <f t="shared" si="27"/>
        <v>3.49</v>
      </c>
      <c r="C200" s="20" t="s">
        <v>246</v>
      </c>
      <c r="D200" s="12" t="s">
        <v>23</v>
      </c>
      <c r="E200" s="13" t="s">
        <v>161</v>
      </c>
      <c r="F200" s="57" t="s">
        <v>116</v>
      </c>
      <c r="G200" s="11" t="s">
        <v>9</v>
      </c>
      <c r="H200" s="54">
        <v>1</v>
      </c>
      <c r="I200" s="61">
        <v>19.600000000000001</v>
      </c>
      <c r="J200" s="22">
        <f t="shared" si="26"/>
        <v>19.600000000000001</v>
      </c>
    </row>
    <row r="201" spans="1:10" ht="24" x14ac:dyDescent="0.2">
      <c r="A201" s="20" t="s">
        <v>222</v>
      </c>
      <c r="B201" s="29" t="str">
        <f t="shared" si="27"/>
        <v>3.50</v>
      </c>
      <c r="C201" s="20" t="s">
        <v>246</v>
      </c>
      <c r="D201" s="12" t="s">
        <v>23</v>
      </c>
      <c r="E201" s="13" t="s">
        <v>220</v>
      </c>
      <c r="F201" s="57" t="s">
        <v>117</v>
      </c>
      <c r="G201" s="11" t="s">
        <v>9</v>
      </c>
      <c r="H201" s="54">
        <v>1</v>
      </c>
      <c r="I201" s="61">
        <v>33.4</v>
      </c>
      <c r="J201" s="22">
        <f t="shared" si="26"/>
        <v>33.4</v>
      </c>
    </row>
    <row r="202" spans="1:10" x14ac:dyDescent="0.2">
      <c r="A202" s="20" t="s">
        <v>224</v>
      </c>
      <c r="B202" s="29" t="str">
        <f t="shared" si="27"/>
        <v>3.51</v>
      </c>
      <c r="C202" s="20" t="s">
        <v>246</v>
      </c>
      <c r="D202" s="12" t="s">
        <v>23</v>
      </c>
      <c r="E202" s="13" t="s">
        <v>221</v>
      </c>
      <c r="F202" s="57" t="s">
        <v>118</v>
      </c>
      <c r="G202" s="11" t="s">
        <v>9</v>
      </c>
      <c r="H202" s="54">
        <v>1</v>
      </c>
      <c r="I202" s="61">
        <v>26.78</v>
      </c>
      <c r="J202" s="22">
        <f t="shared" si="26"/>
        <v>26.78</v>
      </c>
    </row>
    <row r="203" spans="1:10" ht="36" x14ac:dyDescent="0.2">
      <c r="A203" s="20" t="s">
        <v>225</v>
      </c>
      <c r="B203" s="29" t="str">
        <f t="shared" si="27"/>
        <v>3.52</v>
      </c>
      <c r="C203" s="20" t="s">
        <v>246</v>
      </c>
      <c r="D203" s="12" t="s">
        <v>23</v>
      </c>
      <c r="E203" s="13" t="s">
        <v>222</v>
      </c>
      <c r="F203" s="57" t="s">
        <v>119</v>
      </c>
      <c r="G203" s="11" t="s">
        <v>27</v>
      </c>
      <c r="H203" s="54">
        <v>1</v>
      </c>
      <c r="I203" s="61">
        <v>43.65</v>
      </c>
      <c r="J203" s="22">
        <f t="shared" si="26"/>
        <v>43.65</v>
      </c>
    </row>
    <row r="204" spans="1:10" ht="36" x14ac:dyDescent="0.2">
      <c r="A204" s="20" t="s">
        <v>226</v>
      </c>
      <c r="B204" s="29" t="str">
        <f t="shared" si="27"/>
        <v>3.53</v>
      </c>
      <c r="C204" s="20" t="s">
        <v>246</v>
      </c>
      <c r="D204" s="12" t="s">
        <v>23</v>
      </c>
      <c r="E204" s="13" t="s">
        <v>224</v>
      </c>
      <c r="F204" s="57" t="s">
        <v>227</v>
      </c>
      <c r="G204" s="11" t="s">
        <v>9</v>
      </c>
      <c r="H204" s="54">
        <v>1</v>
      </c>
      <c r="I204" s="61">
        <v>113.99</v>
      </c>
      <c r="J204" s="22">
        <f t="shared" si="26"/>
        <v>113.99</v>
      </c>
    </row>
    <row r="205" spans="1:10" ht="24" x14ac:dyDescent="0.2">
      <c r="A205" s="20" t="s">
        <v>265</v>
      </c>
      <c r="B205" s="29" t="str">
        <f t="shared" si="27"/>
        <v>3.54</v>
      </c>
      <c r="C205" s="20" t="s">
        <v>26</v>
      </c>
      <c r="D205" s="12" t="s">
        <v>23</v>
      </c>
      <c r="E205" s="10">
        <v>34738</v>
      </c>
      <c r="F205" s="57" t="s">
        <v>253</v>
      </c>
      <c r="G205" s="11" t="s">
        <v>9</v>
      </c>
      <c r="H205" s="54">
        <v>1</v>
      </c>
      <c r="I205" s="61">
        <v>6545.91</v>
      </c>
      <c r="J205" s="22">
        <f t="shared" si="26"/>
        <v>6545.91</v>
      </c>
    </row>
    <row r="206" spans="1:10" x14ac:dyDescent="0.2">
      <c r="A206" s="20" t="s">
        <v>266</v>
      </c>
      <c r="B206" s="29" t="str">
        <f t="shared" si="27"/>
        <v>3.55</v>
      </c>
      <c r="C206" s="20" t="s">
        <v>246</v>
      </c>
      <c r="D206" s="12" t="s">
        <v>23</v>
      </c>
      <c r="E206" s="10" t="s">
        <v>225</v>
      </c>
      <c r="F206" s="57" t="s">
        <v>271</v>
      </c>
      <c r="G206" s="11" t="s">
        <v>228</v>
      </c>
      <c r="H206" s="54">
        <v>1</v>
      </c>
      <c r="I206" s="61">
        <v>17</v>
      </c>
      <c r="J206" s="22">
        <f t="shared" si="26"/>
        <v>17</v>
      </c>
    </row>
    <row r="207" spans="1:10" x14ac:dyDescent="0.2">
      <c r="A207" s="20" t="s">
        <v>268</v>
      </c>
      <c r="B207" s="29" t="str">
        <f t="shared" si="27"/>
        <v>3.56</v>
      </c>
      <c r="C207" s="20" t="s">
        <v>246</v>
      </c>
      <c r="D207" s="12" t="s">
        <v>23</v>
      </c>
      <c r="E207" s="13" t="s">
        <v>226</v>
      </c>
      <c r="F207" s="57" t="s">
        <v>269</v>
      </c>
      <c r="G207" s="11" t="s">
        <v>228</v>
      </c>
      <c r="H207" s="54">
        <v>1</v>
      </c>
      <c r="I207" s="61">
        <v>174.5</v>
      </c>
      <c r="J207" s="22">
        <f t="shared" si="26"/>
        <v>174.5</v>
      </c>
    </row>
    <row r="209" spans="1:1" x14ac:dyDescent="0.2">
      <c r="A209" s="70"/>
    </row>
  </sheetData>
  <autoFilter ref="A6:K207"/>
  <mergeCells count="2">
    <mergeCell ref="A2:J2"/>
    <mergeCell ref="A1:J1"/>
  </mergeCells>
  <phoneticPr fontId="13" type="noConversion"/>
  <pageMargins left="0.51181102362204722" right="0.51181102362204722" top="0.78740157480314965" bottom="0.78740157480314965" header="0.31496062992125984" footer="0.31496062992125984"/>
  <pageSetup paperSize="9" scale="51" fitToHeight="0" orientation="portrait" r:id="rId1"/>
  <headerFooter>
    <oddHeader>&amp;R&amp;G</oddHeader>
    <oddFooter>&amp;C&amp;"Arial,Negrito itálico"&amp;12BHTRANS &amp;"Arial,Normal"- PE n.º: 02/2024 - Anexo II B - Composição dos Preços Unitários - Página &amp;P de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1"/>
  <sheetViews>
    <sheetView showGridLines="0" view="pageLayout" topLeftCell="A4" zoomScaleNormal="100" workbookViewId="0">
      <selection activeCell="E4" sqref="E4"/>
    </sheetView>
  </sheetViews>
  <sheetFormatPr defaultRowHeight="12.75" x14ac:dyDescent="0.2"/>
  <cols>
    <col min="1" max="1" width="10.85546875" bestFit="1" customWidth="1"/>
    <col min="2" max="2" width="15" bestFit="1" customWidth="1"/>
    <col min="3" max="3" width="29.140625" customWidth="1"/>
    <col min="4" max="4" width="15.5703125" customWidth="1"/>
  </cols>
  <sheetData>
    <row r="2" spans="1:4" ht="15.75" x14ac:dyDescent="0.25">
      <c r="A2" s="94" t="s">
        <v>277</v>
      </c>
      <c r="B2" s="94"/>
      <c r="C2" s="94"/>
      <c r="D2" s="94"/>
    </row>
    <row r="3" spans="1:4" ht="36" customHeight="1" x14ac:dyDescent="0.2">
      <c r="A3" s="102" t="s">
        <v>242</v>
      </c>
      <c r="B3" s="102"/>
      <c r="C3" s="102"/>
      <c r="D3" s="102"/>
    </row>
    <row r="5" spans="1:4" ht="15" x14ac:dyDescent="0.25">
      <c r="A5" s="49"/>
      <c r="B5" s="49"/>
      <c r="C5" s="48"/>
      <c r="D5" s="37"/>
    </row>
    <row r="6" spans="1:4" x14ac:dyDescent="0.2">
      <c r="A6" s="103" t="s">
        <v>36</v>
      </c>
      <c r="B6" s="104"/>
      <c r="C6" s="46" t="s">
        <v>37</v>
      </c>
      <c r="D6" s="45" t="s">
        <v>35</v>
      </c>
    </row>
    <row r="7" spans="1:4" x14ac:dyDescent="0.2">
      <c r="A7" s="97" t="s">
        <v>38</v>
      </c>
      <c r="B7" s="98"/>
      <c r="C7" s="44" t="s">
        <v>77</v>
      </c>
      <c r="D7" s="50">
        <v>5.9200000000000003E-2</v>
      </c>
    </row>
    <row r="8" spans="1:4" x14ac:dyDescent="0.2">
      <c r="A8" s="97" t="s">
        <v>39</v>
      </c>
      <c r="B8" s="98"/>
      <c r="C8" s="44" t="s">
        <v>78</v>
      </c>
      <c r="D8" s="50">
        <v>5.1000000000000004E-3</v>
      </c>
    </row>
    <row r="9" spans="1:4" x14ac:dyDescent="0.2">
      <c r="A9" s="97" t="s">
        <v>40</v>
      </c>
      <c r="B9" s="98"/>
      <c r="C9" s="44" t="s">
        <v>79</v>
      </c>
      <c r="D9" s="50">
        <v>1.4800000000000001E-2</v>
      </c>
    </row>
    <row r="10" spans="1:4" x14ac:dyDescent="0.2">
      <c r="A10" s="97" t="s">
        <v>41</v>
      </c>
      <c r="B10" s="98"/>
      <c r="C10" s="44" t="s">
        <v>80</v>
      </c>
      <c r="D10" s="50">
        <v>1.0699999999999999E-2</v>
      </c>
    </row>
    <row r="11" spans="1:4" x14ac:dyDescent="0.2">
      <c r="A11" s="97" t="s">
        <v>42</v>
      </c>
      <c r="B11" s="98"/>
      <c r="C11" s="44" t="s">
        <v>81</v>
      </c>
      <c r="D11" s="51">
        <v>8.3099999999999993E-2</v>
      </c>
    </row>
    <row r="12" spans="1:4" x14ac:dyDescent="0.2">
      <c r="A12" s="99" t="s">
        <v>43</v>
      </c>
      <c r="B12" s="44" t="s">
        <v>51</v>
      </c>
      <c r="C12" s="44" t="s">
        <v>52</v>
      </c>
      <c r="D12" s="51">
        <v>0.03</v>
      </c>
    </row>
    <row r="13" spans="1:4" x14ac:dyDescent="0.2">
      <c r="A13" s="100"/>
      <c r="B13" s="44" t="s">
        <v>53</v>
      </c>
      <c r="C13" s="44" t="s">
        <v>52</v>
      </c>
      <c r="D13" s="52">
        <v>6.4999999999999997E-3</v>
      </c>
    </row>
    <row r="14" spans="1:4" x14ac:dyDescent="0.2">
      <c r="A14" s="100"/>
      <c r="B14" s="44" t="s">
        <v>54</v>
      </c>
      <c r="C14" s="44" t="s">
        <v>52</v>
      </c>
      <c r="D14" s="52">
        <v>3.7499999999999999E-2</v>
      </c>
    </row>
    <row r="15" spans="1:4" x14ac:dyDescent="0.2">
      <c r="A15" s="101"/>
      <c r="B15" s="44" t="s">
        <v>44</v>
      </c>
      <c r="C15" s="44" t="s">
        <v>45</v>
      </c>
      <c r="D15" s="50">
        <f>SUM(D12:D14)</f>
        <v>7.3999999999999996E-2</v>
      </c>
    </row>
    <row r="16" spans="1:4" ht="12.75" customHeight="1" x14ac:dyDescent="0.2">
      <c r="A16" s="97" t="s">
        <v>46</v>
      </c>
      <c r="B16" s="98"/>
      <c r="C16" s="44" t="s">
        <v>47</v>
      </c>
      <c r="D16" s="50">
        <v>4.4999999999999998E-2</v>
      </c>
    </row>
    <row r="17" spans="1:4" x14ac:dyDescent="0.2">
      <c r="A17" s="47" t="s">
        <v>48</v>
      </c>
      <c r="B17" s="95" t="s">
        <v>49</v>
      </c>
      <c r="C17" s="95"/>
      <c r="D17" s="67">
        <f>ROUND((1+D7+D8+D9)*(1+D10)*(1+D11)/(1-(D15+D16))-1,4)</f>
        <v>0.34079999999999999</v>
      </c>
    </row>
    <row r="18" spans="1:4" x14ac:dyDescent="0.2">
      <c r="A18" s="40"/>
      <c r="B18" s="40"/>
      <c r="C18" s="43"/>
      <c r="D18" s="42"/>
    </row>
    <row r="19" spans="1:4" ht="12.75" customHeight="1" x14ac:dyDescent="0.2">
      <c r="A19" s="96" t="s">
        <v>50</v>
      </c>
      <c r="B19" s="96"/>
      <c r="C19" s="96"/>
      <c r="D19" s="96"/>
    </row>
    <row r="20" spans="1:4" ht="15" x14ac:dyDescent="0.25">
      <c r="A20" s="40"/>
      <c r="B20" s="40"/>
      <c r="C20" s="39"/>
      <c r="D20" s="37"/>
    </row>
    <row r="21" spans="1:4" ht="15" x14ac:dyDescent="0.25">
      <c r="A21" s="41"/>
      <c r="B21" s="41"/>
      <c r="C21" s="38"/>
      <c r="D21" s="37"/>
    </row>
  </sheetData>
  <mergeCells count="12">
    <mergeCell ref="A2:D2"/>
    <mergeCell ref="B17:C17"/>
    <mergeCell ref="A19:D19"/>
    <mergeCell ref="A10:B10"/>
    <mergeCell ref="A11:B11"/>
    <mergeCell ref="A12:A15"/>
    <mergeCell ref="A16:B16"/>
    <mergeCell ref="A3:D3"/>
    <mergeCell ref="A6:B6"/>
    <mergeCell ref="A7:B7"/>
    <mergeCell ref="A8:B8"/>
    <mergeCell ref="A9:B9"/>
  </mergeCells>
  <pageMargins left="1.1811023622047245" right="0.70866141732283472" top="1.1811023622047245" bottom="0.74803149606299213" header="0.31496062992125984" footer="0.31496062992125984"/>
  <pageSetup paperSize="9" orientation="portrait" r:id="rId1"/>
  <headerFooter>
    <oddHeader>&amp;R&amp;G</oddHeader>
    <oddFooter>&amp;C&amp;"Arial,Negrito itálico"BHTRANS&amp;"Arial,Normal"&amp;K01+000 - PE n.º: 02/2024 - Anexo II &amp;K000000C - Composição do BDI - Página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Anx II A - Preços Estimados</vt:lpstr>
      <vt:lpstr>Anx II B - Composição Custo</vt:lpstr>
      <vt:lpstr>Anx II C - Compos. BDI Elétrica</vt:lpstr>
      <vt:lpstr>'Anx II A - Preços Estimados'!Area_de_impressao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MURTA RESENDE</dc:creator>
  <cp:lastModifiedBy>CIDCLEI PEREIRA DOS SANTOS BT001593</cp:lastModifiedBy>
  <cp:lastPrinted>2024-09-27T13:47:19Z</cp:lastPrinted>
  <dcterms:created xsi:type="dcterms:W3CDTF">2016-02-02T11:49:00Z</dcterms:created>
  <dcterms:modified xsi:type="dcterms:W3CDTF">2024-09-27T14:43:44Z</dcterms:modified>
</cp:coreProperties>
</file>