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t002061\Downloads\"/>
    </mc:Choice>
  </mc:AlternateContent>
  <bookViews>
    <workbookView xWindow="0" yWindow="0" windowWidth="19200" windowHeight="11595"/>
  </bookViews>
  <sheets>
    <sheet name="BHTRANS" sheetId="1" r:id="rId1"/>
    <sheet name="FTU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M6" i="2" l="1"/>
  <c r="I6" i="2"/>
  <c r="I7" i="2" s="1"/>
  <c r="I4" i="2"/>
  <c r="H6" i="2"/>
  <c r="H5" i="2"/>
  <c r="H4" i="2"/>
  <c r="H7" i="2" s="1"/>
  <c r="M4" i="2"/>
  <c r="M5" i="2"/>
  <c r="L6" i="2"/>
  <c r="L4" i="2"/>
  <c r="L7" i="2" s="1"/>
  <c r="K6" i="2"/>
  <c r="K4" i="2"/>
  <c r="K5" i="2"/>
  <c r="J5" i="2"/>
  <c r="J7" i="2" s="1"/>
  <c r="J6" i="2"/>
  <c r="J4" i="2"/>
  <c r="K7" i="2"/>
  <c r="G6" i="2"/>
  <c r="G4" i="2"/>
  <c r="F6" i="2"/>
  <c r="F4" i="2"/>
  <c r="F7" i="2" s="1"/>
  <c r="G7" i="2"/>
  <c r="E4" i="2"/>
  <c r="E6" i="2"/>
  <c r="D5" i="2"/>
  <c r="D4" i="2"/>
  <c r="E7" i="2"/>
  <c r="C4" i="2"/>
  <c r="C7" i="2" s="1"/>
  <c r="B7" i="2"/>
  <c r="B4" i="2"/>
  <c r="B26" i="1"/>
  <c r="C26" i="1"/>
  <c r="C11" i="1"/>
  <c r="C13" i="1"/>
  <c r="C15" i="1" s="1"/>
  <c r="C4" i="1"/>
  <c r="C23" i="1" s="1"/>
  <c r="C5" i="1"/>
  <c r="C24" i="1" s="1"/>
  <c r="C6" i="1"/>
  <c r="C25" i="1" s="1"/>
  <c r="B4" i="1"/>
  <c r="B23" i="1" s="1"/>
  <c r="B5" i="1"/>
  <c r="B24" i="1" s="1"/>
  <c r="B6" i="1"/>
  <c r="B11" i="1"/>
  <c r="B13" i="1"/>
  <c r="B15" i="1" s="1"/>
  <c r="B25" i="1" l="1"/>
  <c r="B27" i="1" s="1"/>
  <c r="C27" i="1"/>
  <c r="M7" i="2"/>
  <c r="C8" i="1"/>
  <c r="C17" i="1" s="1"/>
  <c r="D7" i="2"/>
  <c r="B8" i="1"/>
  <c r="B17" i="1" s="1"/>
</calcChain>
</file>

<file path=xl/sharedStrings.xml><?xml version="1.0" encoding="utf-8"?>
<sst xmlns="http://schemas.openxmlformats.org/spreadsheetml/2006/main" count="50" uniqueCount="20">
  <si>
    <t>Folha de Pgto</t>
  </si>
  <si>
    <t>Sent. Judicial Trab.</t>
  </si>
  <si>
    <t>Custeio</t>
  </si>
  <si>
    <t>Investimento</t>
  </si>
  <si>
    <t>Orçado</t>
  </si>
  <si>
    <t>Recurso ROT</t>
  </si>
  <si>
    <t>TOTAL</t>
  </si>
  <si>
    <t>TOTAL GERAL</t>
  </si>
  <si>
    <t>2019</t>
  </si>
  <si>
    <t>2018</t>
  </si>
  <si>
    <t>2017</t>
  </si>
  <si>
    <t>2016</t>
  </si>
  <si>
    <t>2015</t>
  </si>
  <si>
    <t>Empenhado</t>
  </si>
  <si>
    <t>Recurso Multa</t>
  </si>
  <si>
    <t>Recurso Financiamento/Rec. Vinculados</t>
  </si>
  <si>
    <t>Recurso Vinculado (Próprio)</t>
  </si>
  <si>
    <t>FTU - ORÇADO X EXECUTADO 2015 - 2020 (POR FONTE)</t>
  </si>
  <si>
    <t>BHTRANS - ORÇADO X EXECUTADO 2017 (POR FONTE)</t>
  </si>
  <si>
    <t>BHTRANS - ORÇADO X EXECUTADO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</si>
</sst>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164" fontId="2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49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A21" sqref="A21"/>
    </sheetView>
  </sheetViews>
  <sheetFormatPr defaultRowHeight="15" x14ac:dyDescent="0.25"/>
  <cols>
    <col min="1" max="1" width="25.28515625" customWidth="1"/>
    <col min="2" max="3" width="12.5703125" bestFit="1" customWidth="1"/>
  </cols>
  <sheetData>
    <row r="1" spans="1:3" ht="38.25" customHeight="1" x14ac:dyDescent="0.25">
      <c r="A1" s="9" t="s">
        <v>18</v>
      </c>
      <c r="B1" s="9"/>
      <c r="C1" s="9"/>
    </row>
    <row r="2" spans="1:3" x14ac:dyDescent="0.25">
      <c r="B2" s="10" t="s">
        <v>10</v>
      </c>
      <c r="C2" s="10"/>
    </row>
    <row r="3" spans="1:3" x14ac:dyDescent="0.25">
      <c r="A3" s="4" t="s">
        <v>16</v>
      </c>
      <c r="B3" s="2" t="s">
        <v>4</v>
      </c>
      <c r="C3" s="2" t="s">
        <v>13</v>
      </c>
    </row>
    <row r="4" spans="1:3" x14ac:dyDescent="0.25">
      <c r="A4" s="5" t="s">
        <v>0</v>
      </c>
      <c r="B4" s="3">
        <f>12593358+14651+815070+22429-815070-2298902</f>
        <v>10331536</v>
      </c>
      <c r="C4" s="3">
        <f>12283206+14651+815070+22429-2298502-815070</f>
        <v>10021784</v>
      </c>
    </row>
    <row r="5" spans="1:3" x14ac:dyDescent="0.25">
      <c r="A5" s="5" t="s">
        <v>1</v>
      </c>
      <c r="B5" s="3">
        <f>815070+2298902</f>
        <v>3113972</v>
      </c>
      <c r="C5" s="3">
        <f>2298502+815070</f>
        <v>3113572</v>
      </c>
    </row>
    <row r="6" spans="1:3" x14ac:dyDescent="0.25">
      <c r="A6" s="5" t="s">
        <v>2</v>
      </c>
      <c r="B6" s="3">
        <f>3924776+4499100</f>
        <v>8423876</v>
      </c>
      <c r="C6" s="3">
        <f>3607105+4498298</f>
        <v>8105403</v>
      </c>
    </row>
    <row r="7" spans="1:3" x14ac:dyDescent="0.25">
      <c r="A7" s="5" t="s">
        <v>3</v>
      </c>
      <c r="B7" s="3">
        <v>45059</v>
      </c>
      <c r="C7" s="3">
        <v>42577</v>
      </c>
    </row>
    <row r="8" spans="1:3" x14ac:dyDescent="0.25">
      <c r="A8" s="4" t="s">
        <v>6</v>
      </c>
      <c r="B8" s="2">
        <f t="shared" ref="B8:C8" si="0">SUM(B4:B7)</f>
        <v>21914443</v>
      </c>
      <c r="C8" s="2">
        <f t="shared" si="0"/>
        <v>21283336</v>
      </c>
    </row>
    <row r="9" spans="1:3" x14ac:dyDescent="0.25">
      <c r="A9" s="5"/>
      <c r="B9" s="3"/>
      <c r="C9" s="3"/>
    </row>
    <row r="10" spans="1:3" x14ac:dyDescent="0.25">
      <c r="A10" s="4" t="s">
        <v>5</v>
      </c>
      <c r="B10" s="2" t="s">
        <v>4</v>
      </c>
      <c r="C10" s="2" t="s">
        <v>13</v>
      </c>
    </row>
    <row r="11" spans="1:3" x14ac:dyDescent="0.25">
      <c r="A11" s="5" t="s">
        <v>0</v>
      </c>
      <c r="B11" s="3">
        <f>74109848+10236075+35065852+6300253-2030180</f>
        <v>123681848</v>
      </c>
      <c r="C11" s="3">
        <f>35054934+5932863+74108579+10236075-2030180</f>
        <v>123302271</v>
      </c>
    </row>
    <row r="12" spans="1:3" x14ac:dyDescent="0.25">
      <c r="A12" s="5" t="s">
        <v>1</v>
      </c>
      <c r="B12" s="3">
        <v>2030180</v>
      </c>
      <c r="C12" s="3">
        <v>2030180</v>
      </c>
    </row>
    <row r="13" spans="1:3" x14ac:dyDescent="0.25">
      <c r="A13" s="5" t="s">
        <v>2</v>
      </c>
      <c r="B13" s="3">
        <f>10675170+13591158</f>
        <v>24266328</v>
      </c>
      <c r="C13" s="3">
        <f>10335540+13591158</f>
        <v>23926698</v>
      </c>
    </row>
    <row r="14" spans="1:3" x14ac:dyDescent="0.25">
      <c r="A14" s="5" t="s">
        <v>3</v>
      </c>
      <c r="B14" s="3"/>
      <c r="C14" s="3"/>
    </row>
    <row r="15" spans="1:3" x14ac:dyDescent="0.25">
      <c r="A15" s="4" t="s">
        <v>6</v>
      </c>
      <c r="B15" s="2">
        <f t="shared" ref="B15:C15" si="1">SUM(B11:B14)</f>
        <v>149978356</v>
      </c>
      <c r="C15" s="2">
        <f t="shared" si="1"/>
        <v>149259149</v>
      </c>
    </row>
    <row r="17" spans="1:3" x14ac:dyDescent="0.25">
      <c r="A17" s="4" t="s">
        <v>7</v>
      </c>
      <c r="B17" s="2">
        <f t="shared" ref="B17:C17" si="2">B8+B15</f>
        <v>171892799</v>
      </c>
      <c r="C17" s="2">
        <f t="shared" si="2"/>
        <v>170542485</v>
      </c>
    </row>
    <row r="20" spans="1:3" ht="31.5" customHeight="1" x14ac:dyDescent="0.25">
      <c r="A20" s="9" t="s">
        <v>19</v>
      </c>
      <c r="B20" s="9"/>
      <c r="C20" s="9"/>
    </row>
    <row r="21" spans="1:3" x14ac:dyDescent="0.25">
      <c r="A21" s="6"/>
      <c r="B21" s="10" t="s">
        <v>10</v>
      </c>
      <c r="C21" s="10"/>
    </row>
    <row r="22" spans="1:3" x14ac:dyDescent="0.25">
      <c r="A22" s="6"/>
      <c r="B22" s="2" t="s">
        <v>4</v>
      </c>
      <c r="C22" s="2" t="s">
        <v>13</v>
      </c>
    </row>
    <row r="23" spans="1:3" x14ac:dyDescent="0.25">
      <c r="A23" s="5" t="s">
        <v>0</v>
      </c>
      <c r="B23" s="3">
        <f t="shared" ref="B23:C23" si="3">B4+B11</f>
        <v>134013384</v>
      </c>
      <c r="C23" s="3">
        <f t="shared" si="3"/>
        <v>133324055</v>
      </c>
    </row>
    <row r="24" spans="1:3" x14ac:dyDescent="0.25">
      <c r="A24" s="5" t="s">
        <v>1</v>
      </c>
      <c r="B24" s="3">
        <f t="shared" ref="B24:C24" si="4">B5+B12</f>
        <v>5144152</v>
      </c>
      <c r="C24" s="3">
        <f t="shared" si="4"/>
        <v>5143752</v>
      </c>
    </row>
    <row r="25" spans="1:3" x14ac:dyDescent="0.25">
      <c r="A25" s="5" t="s">
        <v>2</v>
      </c>
      <c r="B25" s="3">
        <f t="shared" ref="B25:C25" si="5">B6+B13</f>
        <v>32690204</v>
      </c>
      <c r="C25" s="3">
        <f t="shared" si="5"/>
        <v>32032101</v>
      </c>
    </row>
    <row r="26" spans="1:3" x14ac:dyDescent="0.25">
      <c r="A26" s="5" t="s">
        <v>3</v>
      </c>
      <c r="B26" s="3">
        <f t="shared" ref="B26:C26" si="6">B7+B14</f>
        <v>45059</v>
      </c>
      <c r="C26" s="3">
        <f t="shared" si="6"/>
        <v>42577</v>
      </c>
    </row>
    <row r="27" spans="1:3" x14ac:dyDescent="0.25">
      <c r="A27" s="4" t="s">
        <v>7</v>
      </c>
      <c r="B27" s="2">
        <f t="shared" ref="B27:C27" si="7">SUM(B23:B26)</f>
        <v>171892799</v>
      </c>
      <c r="C27" s="2">
        <f t="shared" si="7"/>
        <v>170542485</v>
      </c>
    </row>
  </sheetData>
  <mergeCells count="4">
    <mergeCell ref="A1:C1"/>
    <mergeCell ref="A20:C20"/>
    <mergeCell ref="B21:C21"/>
    <mergeCell ref="B2:C2"/>
  </mergeCells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A6" sqref="A6"/>
    </sheetView>
  </sheetViews>
  <sheetFormatPr defaultRowHeight="15" x14ac:dyDescent="0.25"/>
  <cols>
    <col min="1" max="1" width="22" bestFit="1" customWidth="1"/>
    <col min="2" max="2" width="14.28515625" bestFit="1" customWidth="1"/>
    <col min="3" max="3" width="13.140625" bestFit="1" customWidth="1"/>
    <col min="4" max="4" width="11.5703125" bestFit="1" customWidth="1"/>
    <col min="5" max="5" width="13.140625" bestFit="1" customWidth="1"/>
    <col min="6" max="6" width="11.5703125" bestFit="1" customWidth="1"/>
    <col min="7" max="7" width="13.140625" bestFit="1" customWidth="1"/>
    <col min="8" max="8" width="11.5703125" bestFit="1" customWidth="1"/>
    <col min="9" max="9" width="13.140625" bestFit="1" customWidth="1"/>
    <col min="10" max="10" width="11.5703125" bestFit="1" customWidth="1"/>
    <col min="11" max="11" width="13.140625" bestFit="1" customWidth="1"/>
    <col min="12" max="12" width="11.5703125" bestFit="1" customWidth="1"/>
    <col min="13" max="13" width="13.140625" bestFit="1" customWidth="1"/>
  </cols>
  <sheetData>
    <row r="1" spans="1:15" ht="36" customHeight="1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x14ac:dyDescent="0.25">
      <c r="B2" s="10">
        <v>2020</v>
      </c>
      <c r="C2" s="10"/>
      <c r="D2" s="10" t="s">
        <v>8</v>
      </c>
      <c r="E2" s="10"/>
      <c r="F2" s="10" t="s">
        <v>9</v>
      </c>
      <c r="G2" s="10"/>
      <c r="H2" s="10" t="s">
        <v>10</v>
      </c>
      <c r="I2" s="10"/>
      <c r="J2" s="10" t="s">
        <v>11</v>
      </c>
      <c r="K2" s="10"/>
      <c r="L2" s="10" t="s">
        <v>12</v>
      </c>
      <c r="M2" s="10"/>
    </row>
    <row r="3" spans="1:15" x14ac:dyDescent="0.25">
      <c r="B3" s="2" t="s">
        <v>4</v>
      </c>
      <c r="C3" s="2" t="s">
        <v>13</v>
      </c>
      <c r="D3" s="2" t="s">
        <v>4</v>
      </c>
      <c r="E3" s="2" t="s">
        <v>13</v>
      </c>
      <c r="F3" s="2" t="s">
        <v>4</v>
      </c>
      <c r="G3" s="2" t="s">
        <v>13</v>
      </c>
      <c r="H3" s="2" t="s">
        <v>4</v>
      </c>
      <c r="I3" s="2" t="s">
        <v>13</v>
      </c>
      <c r="J3" s="2" t="s">
        <v>4</v>
      </c>
      <c r="K3" s="2" t="s">
        <v>13</v>
      </c>
      <c r="L3" s="2" t="s">
        <v>4</v>
      </c>
      <c r="M3" s="2" t="s">
        <v>13</v>
      </c>
      <c r="N3" s="1"/>
      <c r="O3" s="1"/>
    </row>
    <row r="4" spans="1:15" x14ac:dyDescent="0.25">
      <c r="A4" s="5" t="s">
        <v>14</v>
      </c>
      <c r="B4" s="3">
        <f>674581+40375885+2369588+16806836</f>
        <v>60226890</v>
      </c>
      <c r="C4" s="3">
        <f>674581+40289114+2307810+16524737</f>
        <v>59796242</v>
      </c>
      <c r="D4" s="3">
        <f>1680000+85837736</f>
        <v>87517736</v>
      </c>
      <c r="E4" s="3">
        <f>84565527+1680000</f>
        <v>86245527</v>
      </c>
      <c r="F4" s="3">
        <f>81734730+2445999</f>
        <v>84180729</v>
      </c>
      <c r="G4" s="3">
        <f>80718912+2445999</f>
        <v>83164911</v>
      </c>
      <c r="H4" s="3">
        <f>77329084+1694946</f>
        <v>79024030</v>
      </c>
      <c r="I4" s="3">
        <f>76276644+1694945</f>
        <v>77971589</v>
      </c>
      <c r="J4" s="3">
        <f>55262614+1001407</f>
        <v>56264021</v>
      </c>
      <c r="K4" s="3">
        <f>55262614+1001407</f>
        <v>56264021</v>
      </c>
      <c r="L4" s="3">
        <f>76702781+4007942</f>
        <v>80710723</v>
      </c>
      <c r="M4" s="3">
        <f>74687327+3923208</f>
        <v>78610535</v>
      </c>
      <c r="N4" s="1"/>
      <c r="O4" s="1"/>
    </row>
    <row r="5" spans="1:15" x14ac:dyDescent="0.25">
      <c r="A5" s="5" t="s">
        <v>5</v>
      </c>
      <c r="B5" s="3">
        <v>1000000</v>
      </c>
      <c r="C5" s="3">
        <v>1000000</v>
      </c>
      <c r="D5" s="3">
        <f>9284300</f>
        <v>9284300</v>
      </c>
      <c r="E5" s="3">
        <v>7657018</v>
      </c>
      <c r="F5" s="3">
        <v>2090565</v>
      </c>
      <c r="G5" s="3">
        <v>1890660</v>
      </c>
      <c r="H5" s="3">
        <f>6009273</f>
        <v>6009273</v>
      </c>
      <c r="I5" s="3">
        <v>6009273</v>
      </c>
      <c r="J5" s="3">
        <f>20604410+3220666</f>
        <v>23825076</v>
      </c>
      <c r="K5" s="3">
        <f>20601182+3220665</f>
        <v>23821847</v>
      </c>
      <c r="L5" s="3">
        <v>10232932</v>
      </c>
      <c r="M5" s="3">
        <f>9869511</f>
        <v>9869511</v>
      </c>
      <c r="N5" s="1"/>
      <c r="O5" s="1"/>
    </row>
    <row r="6" spans="1:15" ht="45" x14ac:dyDescent="0.25">
      <c r="A6" s="8" t="s">
        <v>15</v>
      </c>
      <c r="B6" s="3">
        <v>3117977</v>
      </c>
      <c r="C6" s="3">
        <v>2961517</v>
      </c>
      <c r="D6" s="3">
        <v>3122285</v>
      </c>
      <c r="E6" s="3">
        <f>30000+2723344</f>
        <v>2753344</v>
      </c>
      <c r="F6" s="3">
        <f>234643+596585+1559262</f>
        <v>2390490</v>
      </c>
      <c r="G6" s="3">
        <f>234643+596585+1559261</f>
        <v>2390489</v>
      </c>
      <c r="H6" s="3">
        <f>100000+1527499+953039</f>
        <v>2580538</v>
      </c>
      <c r="I6" s="3">
        <f>100000+1432046+907081</f>
        <v>2439127</v>
      </c>
      <c r="J6" s="3">
        <f>2131895+2929017</f>
        <v>5060912</v>
      </c>
      <c r="K6" s="3">
        <f>2061302+2929017</f>
        <v>4990319</v>
      </c>
      <c r="L6" s="3">
        <f>3078444+8616+1029275</f>
        <v>4116335</v>
      </c>
      <c r="M6" s="3">
        <f>8615.79+827135+1619655</f>
        <v>2455405.79</v>
      </c>
    </row>
    <row r="7" spans="1:15" x14ac:dyDescent="0.25">
      <c r="A7" s="4" t="s">
        <v>6</v>
      </c>
      <c r="B7" s="7">
        <f>SUM(B4:B6)</f>
        <v>64344867</v>
      </c>
      <c r="C7" s="7">
        <f t="shared" ref="C7" si="0">SUM(C4:C6)</f>
        <v>63757759</v>
      </c>
      <c r="D7" s="7">
        <f>SUM(D4:D6)</f>
        <v>99924321</v>
      </c>
      <c r="E7" s="7">
        <f t="shared" ref="E7" si="1">SUM(E4:E6)</f>
        <v>96655889</v>
      </c>
      <c r="F7" s="7">
        <f>SUM(F4:F6)</f>
        <v>88661784</v>
      </c>
      <c r="G7" s="7">
        <f t="shared" ref="G7" si="2">SUM(G4:G6)</f>
        <v>87446060</v>
      </c>
      <c r="H7" s="7">
        <f>SUM(H4:H6)</f>
        <v>87613841</v>
      </c>
      <c r="I7" s="7">
        <f t="shared" ref="I7" si="3">SUM(I4:I6)</f>
        <v>86419989</v>
      </c>
      <c r="J7" s="7">
        <f>SUM(J4:J6)</f>
        <v>85150009</v>
      </c>
      <c r="K7" s="7">
        <f t="shared" ref="K7" si="4">SUM(K4:K6)</f>
        <v>85076187</v>
      </c>
      <c r="L7" s="7">
        <f>SUM(L4:L6)</f>
        <v>95059990</v>
      </c>
      <c r="M7" s="7">
        <f t="shared" ref="M7" si="5">SUM(M4:M6)</f>
        <v>90935451.790000007</v>
      </c>
    </row>
  </sheetData>
  <mergeCells count="7">
    <mergeCell ref="A1:M1"/>
    <mergeCell ref="B2:C2"/>
    <mergeCell ref="D2:E2"/>
    <mergeCell ref="F2:G2"/>
    <mergeCell ref="H2:I2"/>
    <mergeCell ref="J2:K2"/>
    <mergeCell ref="L2:M2"/>
  </mergeCells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BHTRANS</vt:lpstr>
      <vt:lpstr>FTU</vt:lpstr>
      <vt:lpstr>Plan3</vt:lpstr>
    </vt:vector>
  </TitlesOfParts>
  <Company>Prefeitura de Belo Horizonte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MARCELLE CRISTINA CORREA BT001407</dc:creator>
  <cp:lastModifiedBy>ALISSON LUIS SARLO BALISA</cp:lastModifiedBy>
  <dcterms:created xsi:type="dcterms:W3CDTF">2021-03-01T11:03:08Z</dcterms:created>
  <dcterms:modified xsi:type="dcterms:W3CDTF">2021-06-01T18:49:29Z</dcterms:modified>
</cp:coreProperties>
</file>