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7400" windowHeight="11415" tabRatio="839"/>
  </bookViews>
  <sheets>
    <sheet name="2019" sheetId="28" r:id="rId1"/>
    <sheet name="01 2019" sheetId="14" r:id="rId2"/>
    <sheet name="02 2019" sheetId="30" r:id="rId3"/>
    <sheet name="03 2019" sheetId="31" r:id="rId4"/>
    <sheet name="04 2019" sheetId="33" r:id="rId5"/>
    <sheet name="05 2019" sheetId="35" r:id="rId6"/>
    <sheet name="06 2019" sheetId="34" r:id="rId7"/>
    <sheet name="07 2019" sheetId="36" r:id="rId8"/>
    <sheet name="08 2019" sheetId="37" r:id="rId9"/>
    <sheet name="09 2019" sheetId="38" r:id="rId10"/>
    <sheet name="10 2019" sheetId="39" r:id="rId11"/>
    <sheet name="TOTAL" sheetId="29" r:id="rId12"/>
  </sheets>
  <calcPr calcId="145621"/>
</workbook>
</file>

<file path=xl/calcChain.xml><?xml version="1.0" encoding="utf-8"?>
<calcChain xmlns="http://schemas.openxmlformats.org/spreadsheetml/2006/main">
  <c r="B35" i="28" l="1"/>
  <c r="B31" i="39" l="1"/>
  <c r="B30" i="39"/>
  <c r="B29" i="39"/>
  <c r="B32" i="39"/>
  <c r="B15" i="39"/>
  <c r="B12" i="39"/>
  <c r="K14" i="28"/>
  <c r="B21" i="39" l="1"/>
  <c r="B21" i="33"/>
  <c r="N12" i="28" l="1"/>
  <c r="N11" i="28"/>
  <c r="N10" i="28"/>
  <c r="B21" i="38" l="1"/>
  <c r="J22" i="28"/>
  <c r="J14" i="28" l="1"/>
  <c r="I14" i="28"/>
  <c r="H14" i="28"/>
  <c r="G14" i="28"/>
  <c r="F14" i="28"/>
  <c r="D14" i="28"/>
  <c r="C14" i="28"/>
  <c r="B14" i="28"/>
  <c r="B33" i="38" l="1"/>
  <c r="E22" i="28"/>
  <c r="B22" i="28"/>
  <c r="N22" i="28" l="1"/>
  <c r="B33" i="28" s="1"/>
  <c r="B30" i="38"/>
  <c r="B32" i="38"/>
  <c r="B31" i="38"/>
  <c r="B22" i="38"/>
  <c r="B16" i="38"/>
  <c r="B13" i="38"/>
  <c r="B21" i="29" l="1"/>
  <c r="B33" i="29" s="1"/>
  <c r="B33" i="37"/>
  <c r="B32" i="37"/>
  <c r="B31" i="37"/>
  <c r="B30" i="37"/>
  <c r="B22" i="37"/>
  <c r="B16" i="37"/>
  <c r="B13" i="37"/>
  <c r="B33" i="36" l="1"/>
  <c r="B32" i="36"/>
  <c r="B31" i="36"/>
  <c r="B30" i="36"/>
  <c r="B22" i="36"/>
  <c r="B16" i="36"/>
  <c r="B13" i="36"/>
  <c r="L14" i="28" l="1"/>
  <c r="M14" i="28"/>
  <c r="B13" i="35"/>
  <c r="B33" i="35"/>
  <c r="B32" i="35"/>
  <c r="B31" i="35"/>
  <c r="B30" i="35"/>
  <c r="B22" i="35"/>
  <c r="B16" i="35"/>
  <c r="B33" i="34"/>
  <c r="B32" i="34"/>
  <c r="B31" i="34"/>
  <c r="B30" i="34"/>
  <c r="B16" i="34"/>
  <c r="B13" i="34"/>
  <c r="E21" i="28"/>
  <c r="B20" i="33" s="1"/>
  <c r="E20" i="28"/>
  <c r="B19" i="33" s="1"/>
  <c r="E19" i="28"/>
  <c r="B18" i="33" s="1"/>
  <c r="B22" i="34" l="1"/>
  <c r="B9" i="33"/>
  <c r="B13" i="33" s="1"/>
  <c r="B33" i="33"/>
  <c r="B32" i="33"/>
  <c r="B31" i="33"/>
  <c r="B22" i="33"/>
  <c r="B16" i="33"/>
  <c r="B30" i="33" l="1"/>
  <c r="D21" i="28" l="1"/>
  <c r="D19" i="28"/>
  <c r="C21" i="28"/>
  <c r="C19" i="28"/>
  <c r="B21" i="28"/>
  <c r="N21" i="28" s="1"/>
  <c r="B19" i="28"/>
  <c r="N19" i="28" s="1"/>
  <c r="E9" i="28" l="1"/>
  <c r="B20" i="31"/>
  <c r="B19" i="31"/>
  <c r="B18" i="31"/>
  <c r="D20" i="28"/>
  <c r="E14" i="28" l="1"/>
  <c r="N9" i="28"/>
  <c r="N14" i="28" s="1"/>
  <c r="B33" i="31"/>
  <c r="B32" i="31"/>
  <c r="B31" i="31"/>
  <c r="B30" i="31"/>
  <c r="B22" i="31"/>
  <c r="B16" i="31"/>
  <c r="B13" i="31"/>
  <c r="C20" i="28" l="1"/>
  <c r="B21" i="14"/>
  <c r="B20" i="14"/>
  <c r="B19" i="14"/>
  <c r="B18" i="14"/>
  <c r="B20" i="28" l="1"/>
  <c r="N20" i="28" s="1"/>
  <c r="B16" i="30" l="1"/>
  <c r="B32" i="30"/>
  <c r="B30" i="30"/>
  <c r="B33" i="30"/>
  <c r="B31" i="30"/>
  <c r="B22" i="30"/>
  <c r="B13" i="30"/>
  <c r="A18" i="28" l="1"/>
  <c r="B30" i="14"/>
  <c r="B10" i="29"/>
  <c r="B11" i="29"/>
  <c r="B31" i="14"/>
  <c r="B32" i="14"/>
  <c r="B33" i="14"/>
  <c r="B13" i="14"/>
  <c r="B12" i="29" l="1"/>
  <c r="N13" i="28"/>
  <c r="M23" i="28"/>
  <c r="L23" i="28"/>
  <c r="K23" i="28"/>
  <c r="N25" i="28" s="1"/>
  <c r="B34" i="29" s="1"/>
  <c r="J23" i="28"/>
  <c r="I23" i="28"/>
  <c r="H23" i="28"/>
  <c r="G23" i="28"/>
  <c r="F23" i="28"/>
  <c r="E23" i="28"/>
  <c r="D23" i="28"/>
  <c r="C23" i="28"/>
  <c r="B20" i="29"/>
  <c r="B32" i="29" s="1"/>
  <c r="B19" i="29"/>
  <c r="B31" i="29" s="1"/>
  <c r="B18" i="29" l="1"/>
  <c r="B30" i="29" s="1"/>
  <c r="B30" i="28"/>
  <c r="B9" i="29"/>
  <c r="B13" i="29" s="1"/>
  <c r="B34" i="28"/>
  <c r="B32" i="28"/>
  <c r="B31" i="28"/>
  <c r="B23" i="28"/>
  <c r="N23" i="28" s="1"/>
  <c r="B22" i="29" s="1"/>
  <c r="B22" i="14" l="1"/>
</calcChain>
</file>

<file path=xl/sharedStrings.xml><?xml version="1.0" encoding="utf-8"?>
<sst xmlns="http://schemas.openxmlformats.org/spreadsheetml/2006/main" count="329" uniqueCount="51">
  <si>
    <t>ENGENHARIA DE TRÁFEGO E CAMPO</t>
  </si>
  <si>
    <t>FISCALIZAÇÃO E POLICIAMENTO</t>
  </si>
  <si>
    <t>SEGURANÇA E EDUCAÇÃO DE TRÂNSITO</t>
  </si>
  <si>
    <t>MULTAS DE TRÂNSITO</t>
  </si>
  <si>
    <t>VALORES ARRECADADOS</t>
  </si>
  <si>
    <t>QUANTIDADE DE MULTAS ARRECADADAS</t>
  </si>
  <si>
    <t>ARRECADAÇÃO</t>
  </si>
  <si>
    <t xml:space="preserve">VALOR TOTAL ARRECADADO </t>
  </si>
  <si>
    <t>DESPESAS REALIZADAS COM RECURSOS ARRECADADOS COM MULTAS DE TRÂNSITO</t>
  </si>
  <si>
    <t>TIPIFICAÇÃO DOS GASTOS REALIZADOS NOS TERMOS DO ART. 320 DO CTB</t>
  </si>
  <si>
    <t xml:space="preserve">TOTAL DOS GASTOS REALIZADOS </t>
  </si>
  <si>
    <t>MAIO</t>
  </si>
  <si>
    <t>JANEIRO</t>
  </si>
  <si>
    <t>FEVEREIRO</t>
  </si>
  <si>
    <t>MARÇO</t>
  </si>
  <si>
    <t>ABRIL</t>
  </si>
  <si>
    <t>IMPLANTAÇÃO E MANUTENÇÃO DE SINALIZAÇÃO</t>
  </si>
  <si>
    <t>EC 93/16 - DREM</t>
  </si>
  <si>
    <t>DREM - EC 93/2016</t>
  </si>
  <si>
    <t>JUNHO</t>
  </si>
  <si>
    <t>JULHO</t>
  </si>
  <si>
    <t>AGOSTO</t>
  </si>
  <si>
    <t>SETEMBRO</t>
  </si>
  <si>
    <t>OUTUBRO</t>
  </si>
  <si>
    <t>NOVEMBRO</t>
  </si>
  <si>
    <t>DEZEMBRO</t>
  </si>
  <si>
    <t>CONSOLIDADO</t>
  </si>
  <si>
    <t>VALOR TRANSFERIDO PARA O TESOURO MUNICIPAL CONFORME EC 93/16 - DREM</t>
  </si>
  <si>
    <t>TOTAL</t>
  </si>
  <si>
    <t>DEMONSTRATIVO DA RECEITA ARRECADADA COM A COBRANÇA DE MULTAS DE TRÂNSITO E SUA DESTINAÇÃO</t>
  </si>
  <si>
    <t>TOTAL DOS GASTOS REALIZADOS NOS TERMOS DO ART. 320 E DREM EC 93/16</t>
  </si>
  <si>
    <t>CONSOLIDADO DOS GASTOS REALIZADOS NOS TERMOS DO ART. 320 E DREM EC 93/16</t>
  </si>
  <si>
    <t>EXERCÍCIO 2019</t>
  </si>
  <si>
    <t xml:space="preserve">FUNSET </t>
  </si>
  <si>
    <t>RESTITUIÇÃO DE MULTAS DE TRÂNSITO</t>
  </si>
  <si>
    <t>FUNSET</t>
  </si>
  <si>
    <t>VALOR TRANSFERIDO PARA O TESOURO MUNICIPAL CONFORME EC 93/16 - DREM - R$ 2.874.600</t>
  </si>
  <si>
    <t>VALOR TRANSFERIDO PARA O TESOURO MUNICIPAL CONFORME EC 93/16 - DREM - R$ 2.411.764</t>
  </si>
  <si>
    <t>VALOR TRANSFERIDO PARA O TESOURO MUNICIPAL CONFORME EC 93/16 - DREM - R$ 2.675.343</t>
  </si>
  <si>
    <t>VALOR TRANSFERIDO PARA O TESOURO MUNICIPAL CONFORME EC 93/16 - DREM - R$ 2.845.725</t>
  </si>
  <si>
    <t>VALOR TRANSFERIDO PARA O TESOURO MUNICIPAL CONFORME EC 93/16 - DREM - R$ 3.088.774</t>
  </si>
  <si>
    <t>VALOR TRANSFERIDO PARA O TESOURO MUNICIPAL CONFORME EC 93/16 - DREM - R$ 3.670.925</t>
  </si>
  <si>
    <t>VALOR TRANSFERIDO PARA O TESOURO MUNICIPAL CONFORME EC 93/16 - DREM - R$ 3.875.630</t>
  </si>
  <si>
    <t>VALOR TRANSFERIDO PARA O TESOURO MUNICIPAL CONFORME EC 93/16 - DREM - R$ 4.139.325</t>
  </si>
  <si>
    <t>VALOR TRANSFERIDO PARA O TESOURO MUNICIPAL CONFORME EC 93/16 - DREM - R$ 3.796.744</t>
  </si>
  <si>
    <t xml:space="preserve"> ----------</t>
  </si>
  <si>
    <t xml:space="preserve"> ---------------</t>
  </si>
  <si>
    <t>VALOR TRANSFERIDO PARA O TESOURO MUNICIPAL CONFORME EC 93/16 - DREM - R$ 3.746.470</t>
  </si>
  <si>
    <t>OBS: A PLANILHA FOI RETIFICADA POIS A PARTIR DE SETEMBRO O FUNSET DEIXOU DE SER CLASSIFICADO COMO REDUÇÃO DE RECEITA E PASSOU A SER CLASSIFICADO COMO DESPESA. ALÉM DISSO NOS MESES DE JUNHO, JULHO E AGOSTO OS VALORES CLASSIFICADOS EM "SEGURANÇA E EDUCAÇÃO DE TRÂNSITO" FORAM RETIFICADOS,  OS VALORES REFERENTES AO FUNSET QUE ESTAVA SENDO COMPUTADO COMO DESPESA NAQUELA CLASSIFICAÇÃO FORAM RETIRADOS, UMA VEZ QUE JÁ ESTAVAM SENDO DEDUZIDOS DAS RECEITAS.</t>
  </si>
  <si>
    <t>VALOR TRANSFERIDO PARA O TESOURO MUNICIPAL CONFORME EC 93/16 - DREM - R$ 33.125.300</t>
  </si>
  <si>
    <t>OBS: AS DESPESAS RELATIVAS AO PRESTADOR CONSÓRCIO VIAS BH, SERVIÇOS DE DETECÇÃO, REGISTRO E PROCESSAMENTO DE IMAGENS DE INFRAÇÃO DE TRÂNSITO NOS VALORES DE R$ 352.040 ; R$ 350.241;R$  106.538 DE JANEIRO A MARÇO FORAM RECLASSIFICADAS.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</si>
</sst>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_-&quot;R$&quot;\ * #,##0_-;\-&quot;R$&quot;\ * #,##0_-;_-&quot;R$&quot;\ * &quot;-&quot;??_-;_-@_-"/>
    <numFmt numFmtId="166" formatCode="_(* #,##0_);_(* \(#,##0\);_(* &quot;-&quot;??_);_(@_)"/>
    <numFmt numFmtId="167" formatCode="&quot;R$&quot;\ #,##0"/>
    <numFmt numFmtId="168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5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4" fontId="0" fillId="0" borderId="0" xfId="0" applyNumberFormat="1"/>
    <xf numFmtId="43" fontId="0" fillId="0" borderId="0" xfId="1" applyFont="1"/>
    <xf numFmtId="43" fontId="2" fillId="0" borderId="0" xfId="1" applyFont="1"/>
    <xf numFmtId="43" fontId="5" fillId="0" borderId="1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Font="1" applyBorder="1" applyAlignment="1"/>
    <xf numFmtId="0" fontId="3" fillId="0" borderId="1" xfId="0" applyFont="1" applyBorder="1" applyAlignment="1">
      <alignment horizontal="left"/>
    </xf>
    <xf numFmtId="165" fontId="0" fillId="0" borderId="0" xfId="0" applyNumberFormat="1"/>
    <xf numFmtId="165" fontId="5" fillId="0" borderId="1" xfId="0" applyNumberFormat="1" applyFont="1" applyBorder="1" applyAlignment="1">
      <alignment horizontal="left"/>
    </xf>
    <xf numFmtId="165" fontId="3" fillId="0" borderId="1" xfId="0" applyNumberFormat="1" applyFont="1" applyFill="1" applyBorder="1" applyAlignment="1">
      <alignment horizontal="left"/>
    </xf>
    <xf numFmtId="0" fontId="0" fillId="0" borderId="5" xfId="0" applyBorder="1"/>
    <xf numFmtId="44" fontId="5" fillId="0" borderId="1" xfId="2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0" xfId="0" applyFont="1"/>
    <xf numFmtId="43" fontId="5" fillId="0" borderId="1" xfId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5" fontId="5" fillId="0" borderId="1" xfId="2" applyNumberFormat="1" applyFont="1" applyBorder="1" applyAlignment="1">
      <alignment horizontal="center" vertical="center"/>
    </xf>
    <xf numFmtId="167" fontId="5" fillId="0" borderId="1" xfId="0" applyNumberFormat="1" applyFont="1" applyBorder="1"/>
    <xf numFmtId="167" fontId="5" fillId="0" borderId="1" xfId="1" applyNumberFormat="1" applyFont="1" applyBorder="1" applyAlignment="1">
      <alignment horizontal="center"/>
    </xf>
    <xf numFmtId="167" fontId="3" fillId="0" borderId="1" xfId="1" applyNumberFormat="1" applyFont="1" applyBorder="1" applyAlignment="1">
      <alignment horizontal="center"/>
    </xf>
    <xf numFmtId="167" fontId="3" fillId="0" borderId="1" xfId="0" applyNumberFormat="1" applyFont="1" applyBorder="1"/>
    <xf numFmtId="167" fontId="7" fillId="0" borderId="1" xfId="2" applyNumberFormat="1" applyFont="1" applyBorder="1" applyAlignment="1">
      <alignment horizontal="center"/>
    </xf>
    <xf numFmtId="167" fontId="0" fillId="0" borderId="0" xfId="0" applyNumberFormat="1"/>
    <xf numFmtId="167" fontId="3" fillId="0" borderId="1" xfId="0" applyNumberFormat="1" applyFont="1" applyBorder="1" applyAlignment="1">
      <alignment wrapText="1"/>
    </xf>
    <xf numFmtId="167" fontId="3" fillId="0" borderId="1" xfId="1" applyNumberFormat="1" applyFont="1" applyBorder="1" applyAlignment="1">
      <alignment horizontal="right"/>
    </xf>
    <xf numFmtId="167" fontId="0" fillId="0" borderId="0" xfId="0" applyNumberFormat="1" applyAlignment="1">
      <alignment horizontal="right"/>
    </xf>
    <xf numFmtId="167" fontId="7" fillId="0" borderId="1" xfId="1" applyNumberFormat="1" applyFont="1" applyBorder="1" applyAlignment="1">
      <alignment horizontal="right"/>
    </xf>
    <xf numFmtId="165" fontId="6" fillId="0" borderId="1" xfId="2" applyNumberFormat="1" applyFont="1" applyBorder="1" applyAlignment="1">
      <alignment horizontal="center"/>
    </xf>
    <xf numFmtId="167" fontId="5" fillId="0" borderId="1" xfId="2" applyNumberFormat="1" applyFont="1" applyBorder="1" applyAlignment="1">
      <alignment horizontal="center" wrapText="1"/>
    </xf>
    <xf numFmtId="167" fontId="5" fillId="0" borderId="1" xfId="2" applyNumberFormat="1" applyFont="1" applyBorder="1" applyAlignment="1">
      <alignment horizontal="center"/>
    </xf>
    <xf numFmtId="165" fontId="5" fillId="0" borderId="1" xfId="2" applyNumberFormat="1" applyFont="1" applyBorder="1" applyAlignment="1">
      <alignment vertical="center"/>
    </xf>
    <xf numFmtId="166" fontId="9" fillId="0" borderId="0" xfId="1" applyNumberFormat="1" applyFont="1" applyAlignment="1"/>
    <xf numFmtId="165" fontId="5" fillId="0" borderId="2" xfId="2" applyNumberFormat="1" applyFont="1" applyBorder="1" applyAlignment="1">
      <alignment vertical="center"/>
    </xf>
    <xf numFmtId="164" fontId="5" fillId="0" borderId="2" xfId="1" applyNumberFormat="1" applyFont="1" applyBorder="1" applyAlignment="1">
      <alignment vertical="center"/>
    </xf>
    <xf numFmtId="164" fontId="9" fillId="0" borderId="2" xfId="1" applyNumberFormat="1" applyFont="1" applyFill="1" applyBorder="1" applyAlignment="1">
      <alignment vertical="center"/>
    </xf>
    <xf numFmtId="164" fontId="9" fillId="0" borderId="2" xfId="1" applyNumberFormat="1" applyFont="1" applyBorder="1" applyAlignment="1">
      <alignment vertical="center"/>
    </xf>
    <xf numFmtId="164" fontId="5" fillId="0" borderId="1" xfId="1" applyNumberFormat="1" applyFont="1" applyBorder="1" applyAlignment="1">
      <alignment vertical="center"/>
    </xf>
    <xf numFmtId="164" fontId="9" fillId="0" borderId="1" xfId="1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65" fontId="5" fillId="0" borderId="1" xfId="1" applyNumberFormat="1" applyFont="1" applyBorder="1" applyAlignment="1"/>
    <xf numFmtId="43" fontId="5" fillId="0" borderId="1" xfId="1" applyFont="1" applyBorder="1" applyAlignment="1"/>
    <xf numFmtId="165" fontId="6" fillId="0" borderId="1" xfId="2" applyNumberFormat="1" applyFont="1" applyBorder="1" applyAlignment="1">
      <alignment horizontal="center"/>
    </xf>
    <xf numFmtId="168" fontId="5" fillId="0" borderId="1" xfId="2" applyNumberFormat="1" applyFont="1" applyBorder="1" applyAlignment="1">
      <alignment vertical="center"/>
    </xf>
    <xf numFmtId="0" fontId="0" fillId="0" borderId="5" xfId="0" applyFill="1" applyBorder="1"/>
    <xf numFmtId="0" fontId="0" fillId="0" borderId="0" xfId="0" applyFill="1" applyAlignment="1">
      <alignment wrapText="1"/>
    </xf>
    <xf numFmtId="0" fontId="0" fillId="0" borderId="0" xfId="0" applyAlignment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9" xfId="0" applyBorder="1" applyAlignment="1">
      <alignment horizontal="justify" vertical="distributed"/>
    </xf>
    <xf numFmtId="0" fontId="0" fillId="0" borderId="0" xfId="0" applyBorder="1" applyAlignment="1">
      <alignment horizontal="justify" vertical="distributed"/>
    </xf>
    <xf numFmtId="0" fontId="0" fillId="0" borderId="10" xfId="0" applyBorder="1" applyAlignment="1">
      <alignment horizontal="justify" vertical="distributed"/>
    </xf>
    <xf numFmtId="0" fontId="0" fillId="0" borderId="11" xfId="0" applyBorder="1" applyAlignment="1">
      <alignment horizontal="justify" vertical="distributed"/>
    </xf>
    <xf numFmtId="0" fontId="0" fillId="0" borderId="12" xfId="0" applyBorder="1" applyAlignment="1">
      <alignment horizontal="justify" vertical="distributed"/>
    </xf>
    <xf numFmtId="0" fontId="0" fillId="0" borderId="13" xfId="0" applyBorder="1" applyAlignment="1">
      <alignment horizontal="justify" vertical="distributed"/>
    </xf>
    <xf numFmtId="165" fontId="5" fillId="0" borderId="1" xfId="2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/>
    </xf>
    <xf numFmtId="0" fontId="0" fillId="0" borderId="6" xfId="0" applyFill="1" applyBorder="1" applyAlignment="1">
      <alignment horizontal="justify" vertical="distributed" wrapText="1"/>
    </xf>
    <xf numFmtId="0" fontId="0" fillId="0" borderId="7" xfId="0" applyFill="1" applyBorder="1" applyAlignment="1">
      <alignment horizontal="justify" vertical="distributed" wrapText="1"/>
    </xf>
    <xf numFmtId="0" fontId="0" fillId="0" borderId="8" xfId="0" applyFill="1" applyBorder="1" applyAlignment="1">
      <alignment horizontal="justify" vertical="distributed" wrapText="1"/>
    </xf>
    <xf numFmtId="0" fontId="0" fillId="0" borderId="9" xfId="0" applyFill="1" applyBorder="1" applyAlignment="1">
      <alignment horizontal="justify" vertical="distributed" wrapText="1"/>
    </xf>
    <xf numFmtId="0" fontId="0" fillId="0" borderId="0" xfId="0" applyFill="1" applyBorder="1" applyAlignment="1">
      <alignment horizontal="justify" vertical="distributed" wrapText="1"/>
    </xf>
    <xf numFmtId="0" fontId="0" fillId="0" borderId="10" xfId="0" applyFill="1" applyBorder="1" applyAlignment="1">
      <alignment horizontal="justify" vertical="distributed" wrapText="1"/>
    </xf>
    <xf numFmtId="167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7" fillId="0" borderId="1" xfId="2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165" fontId="3" fillId="0" borderId="1" xfId="2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5" fontId="6" fillId="0" borderId="1" xfId="2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3" fillId="0" borderId="2" xfId="1" applyNumberFormat="1" applyFont="1" applyBorder="1" applyAlignment="1">
      <alignment horizontal="center"/>
    </xf>
    <xf numFmtId="165" fontId="3" fillId="0" borderId="4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0" borderId="1" xfId="1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5" fontId="3" fillId="0" borderId="4" xfId="1" applyNumberFormat="1" applyFont="1" applyFill="1" applyBorder="1" applyAlignment="1">
      <alignment horizontal="center"/>
    </xf>
    <xf numFmtId="165" fontId="7" fillId="0" borderId="1" xfId="1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3" fillId="0" borderId="2" xfId="1" applyNumberFormat="1" applyFont="1" applyFill="1" applyBorder="1" applyAlignment="1">
      <alignment horizontal="right" vertical="center"/>
    </xf>
    <xf numFmtId="164" fontId="3" fillId="0" borderId="4" xfId="1" applyNumberFormat="1" applyFont="1" applyFill="1" applyBorder="1" applyAlignment="1">
      <alignment horizontal="right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Ref>
              <c:f>'2019'!$A$30:$A$34</c:f>
              <c:strCache>
                <c:ptCount val="5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  <c:pt idx="4">
                  <c:v>DREM - EC 93/2016</c:v>
                </c:pt>
              </c:strCache>
            </c:strRef>
          </c:cat>
          <c:val>
            <c:numRef>
              <c:f>'2019'!$B$30:$B$34</c:f>
              <c:numCache>
                <c:formatCode>_-"R$"\ * #,##0_-;\-"R$"\ * #,##0_-;_-"R$"\ * "-"??_-;_-@_-</c:formatCode>
                <c:ptCount val="5"/>
                <c:pt idx="0">
                  <c:v>15313471.447000001</c:v>
                </c:pt>
                <c:pt idx="1">
                  <c:v>22567323.398000002</c:v>
                </c:pt>
                <c:pt idx="2">
                  <c:v>26136350.168000001</c:v>
                </c:pt>
                <c:pt idx="3">
                  <c:v>1423926.5870000001</c:v>
                </c:pt>
                <c:pt idx="4">
                  <c:v>33125299.829999998</c:v>
                </c:pt>
              </c:numCache>
            </c:numRef>
          </c:val>
        </c:ser>
        <c:ser>
          <c:idx val="1"/>
          <c:order val="1"/>
          <c:cat>
            <c:strRef>
              <c:f>'2019'!$A$30:$A$34</c:f>
              <c:strCache>
                <c:ptCount val="5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  <c:pt idx="4">
                  <c:v>DREM - EC 93/2016</c:v>
                </c:pt>
              </c:strCache>
            </c:strRef>
          </c:cat>
          <c:val>
            <c:numRef>
              <c:f>'2019'!$C$30:$C$34</c:f>
              <c:numCache>
                <c:formatCode>_-"R$"\ * #,##0_-;\-"R$"\ * #,##0_-;_-"R$"\ * "-"??_-;_-@_-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1550855991944E-2"/>
          <c:y val="4.1666666666666664E-2"/>
          <c:w val="0.60798582201394291"/>
          <c:h val="0.89814814814814814"/>
        </c:manualLayout>
      </c:layout>
      <c:pie3DChart>
        <c:varyColors val="1"/>
        <c:ser>
          <c:idx val="0"/>
          <c:order val="0"/>
          <c:cat>
            <c:strRef>
              <c:f>'09 2019'!$A$30:$A$34</c:f>
              <c:strCache>
                <c:ptCount val="5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  <c:pt idx="4">
                  <c:v>EC 93/16 - DREM</c:v>
                </c:pt>
              </c:strCache>
            </c:strRef>
          </c:cat>
          <c:val>
            <c:numRef>
              <c:f>'09 2019'!$B$30:$B$34</c:f>
              <c:numCache>
                <c:formatCode>_-"R$"\ * #,##0_-;\-"R$"\ * #,##0_-;_-"R$"\ * "-"??_-;_-@_-</c:formatCode>
                <c:ptCount val="5"/>
                <c:pt idx="0">
                  <c:v>830279.147</c:v>
                </c:pt>
                <c:pt idx="1">
                  <c:v>2111295.3679999998</c:v>
                </c:pt>
                <c:pt idx="2">
                  <c:v>2635668.4580000001</c:v>
                </c:pt>
                <c:pt idx="3">
                  <c:v>640508.03700000001</c:v>
                </c:pt>
                <c:pt idx="4">
                  <c:v>3796743.81</c:v>
                </c:pt>
              </c:numCache>
            </c:numRef>
          </c:val>
        </c:ser>
        <c:ser>
          <c:idx val="1"/>
          <c:order val="1"/>
          <c:cat>
            <c:strRef>
              <c:f>'04 2019'!$A$30:$A$34</c:f>
              <c:strCache>
                <c:ptCount val="5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  <c:pt idx="4">
                  <c:v>EC 93/16 - DREM</c:v>
                </c:pt>
              </c:strCache>
            </c:strRef>
          </c:cat>
          <c:val>
            <c:numRef>
              <c:f>'04 2019'!$C$30:$C$34</c:f>
              <c:numCache>
                <c:formatCode>_-"R$"\ * #,##0_-;\-"R$"\ * #,##0_-;_-"R$"\ * "-"??_-;_-@_-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1550855991944E-2"/>
          <c:y val="4.1666666666666664E-2"/>
          <c:w val="0.60798582201394291"/>
          <c:h val="0.89814814814814814"/>
        </c:manualLayout>
      </c:layout>
      <c:pie3DChart>
        <c:varyColors val="1"/>
        <c:ser>
          <c:idx val="0"/>
          <c:order val="0"/>
          <c:cat>
            <c:strRef>
              <c:f>'10 2019'!$A$29:$A$33</c:f>
              <c:strCache>
                <c:ptCount val="5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  <c:pt idx="4">
                  <c:v>EC 93/16 - DREM</c:v>
                </c:pt>
              </c:strCache>
            </c:strRef>
          </c:cat>
          <c:val>
            <c:numRef>
              <c:f>'10 2019'!$B$29:$B$33</c:f>
              <c:numCache>
                <c:formatCode>_-"R$"\ * #,##0_-;\-"R$"\ * #,##0_-;_-"R$"\ * "-"??_-;_-@_-</c:formatCode>
                <c:ptCount val="5"/>
                <c:pt idx="0">
                  <c:v>2203684.96</c:v>
                </c:pt>
                <c:pt idx="1">
                  <c:v>2750263.17</c:v>
                </c:pt>
                <c:pt idx="2">
                  <c:v>4204411.46</c:v>
                </c:pt>
                <c:pt idx="3">
                  <c:v>627539.74</c:v>
                </c:pt>
                <c:pt idx="4">
                  <c:v>3746469.89</c:v>
                </c:pt>
              </c:numCache>
            </c:numRef>
          </c:val>
        </c:ser>
        <c:ser>
          <c:idx val="1"/>
          <c:order val="1"/>
          <c:cat>
            <c:strRef>
              <c:f>'04 2019'!$A$30:$A$34</c:f>
              <c:strCache>
                <c:ptCount val="5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  <c:pt idx="4">
                  <c:v>EC 93/16 - DREM</c:v>
                </c:pt>
              </c:strCache>
            </c:strRef>
          </c:cat>
          <c:val>
            <c:numRef>
              <c:f>'04 2019'!$C$30:$C$34</c:f>
              <c:numCache>
                <c:formatCode>_-"R$"\ * #,##0_-;\-"R$"\ * #,##0_-;_-"R$"\ * "-"??_-;_-@_-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1550855991944E-2"/>
          <c:y val="4.1666666666666664E-2"/>
          <c:w val="0.60798582201394202"/>
          <c:h val="0.89814814814814814"/>
        </c:manualLayout>
      </c:layout>
      <c:pie3DChart>
        <c:varyColors val="1"/>
        <c:ser>
          <c:idx val="0"/>
          <c:order val="0"/>
          <c:cat>
            <c:strRef>
              <c:f>TOTAL!$A$30:$A$34</c:f>
              <c:strCache>
                <c:ptCount val="5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  <c:pt idx="4">
                  <c:v>EC 93/16 - DREM</c:v>
                </c:pt>
              </c:strCache>
            </c:strRef>
          </c:cat>
          <c:val>
            <c:numRef>
              <c:f>TOTAL!$B$30:$B$34</c:f>
              <c:numCache>
                <c:formatCode>_-"R$"\ * #,##0_-;\-"R$"\ * #,##0_-;_-"R$"\ * "-"??_-;_-@_-</c:formatCode>
                <c:ptCount val="5"/>
                <c:pt idx="0">
                  <c:v>15313471.447000001</c:v>
                </c:pt>
                <c:pt idx="1">
                  <c:v>22567323.398000002</c:v>
                </c:pt>
                <c:pt idx="2">
                  <c:v>26136350.168000001</c:v>
                </c:pt>
                <c:pt idx="3">
                  <c:v>1423926.5870000001</c:v>
                </c:pt>
                <c:pt idx="4">
                  <c:v>33125299.829999998</c:v>
                </c:pt>
              </c:numCache>
            </c:numRef>
          </c:val>
        </c:ser>
        <c:ser>
          <c:idx val="1"/>
          <c:order val="1"/>
          <c:cat>
            <c:strRef>
              <c:f>TOTAL!$A$30:$A$34</c:f>
              <c:strCache>
                <c:ptCount val="5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  <c:pt idx="4">
                  <c:v>EC 93/16 - DREM</c:v>
                </c:pt>
              </c:strCache>
            </c:strRef>
          </c:cat>
          <c:val>
            <c:numRef>
              <c:f>TOTAL!$C$30:$C$34</c:f>
              <c:numCache>
                <c:formatCode>_-"R$"\ * #,##0_-;\-"R$"\ * #,##0_-;_-"R$"\ * "-"??_-;_-@_-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1550855991944E-2"/>
          <c:y val="4.1666666666666664E-2"/>
          <c:w val="0.60798582201394202"/>
          <c:h val="0.89814814814814814"/>
        </c:manualLayout>
      </c:layout>
      <c:pie3DChart>
        <c:varyColors val="1"/>
        <c:ser>
          <c:idx val="0"/>
          <c:order val="0"/>
          <c:cat>
            <c:strRef>
              <c:f>'01 2019'!$A$30:$A$34</c:f>
              <c:strCache>
                <c:ptCount val="5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  <c:pt idx="4">
                  <c:v>EC 93/16 - DREM</c:v>
                </c:pt>
              </c:strCache>
            </c:strRef>
          </c:cat>
          <c:val>
            <c:numRef>
              <c:f>'01 2019'!$B$30:$B$34</c:f>
              <c:numCache>
                <c:formatCode>_-"R$"\ * #,##0_-;\-"R$"\ * #,##0_-;_-"R$"\ * "-"??_-;_-@_-</c:formatCode>
                <c:ptCount val="5"/>
                <c:pt idx="0">
                  <c:v>1519212.58</c:v>
                </c:pt>
                <c:pt idx="1">
                  <c:v>2300664.0100000002</c:v>
                </c:pt>
                <c:pt idx="2">
                  <c:v>3274253.77</c:v>
                </c:pt>
                <c:pt idx="3">
                  <c:v>14705.070000000002</c:v>
                </c:pt>
                <c:pt idx="4">
                  <c:v>2874599.69</c:v>
                </c:pt>
              </c:numCache>
            </c:numRef>
          </c:val>
        </c:ser>
        <c:ser>
          <c:idx val="1"/>
          <c:order val="1"/>
          <c:cat>
            <c:strRef>
              <c:f>'01 2019'!$A$30:$A$34</c:f>
              <c:strCache>
                <c:ptCount val="5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  <c:pt idx="4">
                  <c:v>EC 93/16 - DREM</c:v>
                </c:pt>
              </c:strCache>
            </c:strRef>
          </c:cat>
          <c:val>
            <c:numRef>
              <c:f>'01 2019'!$C$30:$C$34</c:f>
              <c:numCache>
                <c:formatCode>_-"R$"\ * #,##0_-;\-"R$"\ * #,##0_-;_-"R$"\ * "-"??_-;_-@_-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1550855991944E-2"/>
          <c:y val="4.1666666666666664E-2"/>
          <c:w val="0.60798582201394225"/>
          <c:h val="0.89814814814814814"/>
        </c:manualLayout>
      </c:layout>
      <c:pie3DChart>
        <c:varyColors val="1"/>
        <c:ser>
          <c:idx val="0"/>
          <c:order val="0"/>
          <c:cat>
            <c:strRef>
              <c:f>'02 2019'!$A$30:$A$34</c:f>
              <c:strCache>
                <c:ptCount val="5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  <c:pt idx="4">
                  <c:v>EC 93/16 - DREM</c:v>
                </c:pt>
              </c:strCache>
            </c:strRef>
          </c:cat>
          <c:val>
            <c:numRef>
              <c:f>'02 2019'!$B$30:$B$34</c:f>
              <c:numCache>
                <c:formatCode>_-"R$"\ * #,##0_-;\-"R$"\ * #,##0_-;_-"R$"\ * "-"??_-;_-@_-</c:formatCode>
                <c:ptCount val="5"/>
                <c:pt idx="0">
                  <c:v>1454534.8</c:v>
                </c:pt>
                <c:pt idx="1">
                  <c:v>2103529.5099999998</c:v>
                </c:pt>
                <c:pt idx="2">
                  <c:v>2317506.14</c:v>
                </c:pt>
                <c:pt idx="3">
                  <c:v>11082.49</c:v>
                </c:pt>
                <c:pt idx="4">
                  <c:v>2411764</c:v>
                </c:pt>
              </c:numCache>
            </c:numRef>
          </c:val>
        </c:ser>
        <c:ser>
          <c:idx val="1"/>
          <c:order val="1"/>
          <c:cat>
            <c:strRef>
              <c:f>'02 2019'!$A$30:$A$34</c:f>
              <c:strCache>
                <c:ptCount val="5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  <c:pt idx="4">
                  <c:v>EC 93/16 - DREM</c:v>
                </c:pt>
              </c:strCache>
            </c:strRef>
          </c:cat>
          <c:val>
            <c:numRef>
              <c:f>'02 2019'!$C$30:$C$34</c:f>
              <c:numCache>
                <c:formatCode>_-"R$"\ * #,##0_-;\-"R$"\ * #,##0_-;_-"R$"\ * "-"??_-;_-@_-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1550855991944E-2"/>
          <c:y val="4.1666666666666664E-2"/>
          <c:w val="0.60798582201394225"/>
          <c:h val="0.89814814814814814"/>
        </c:manualLayout>
      </c:layout>
      <c:pie3DChart>
        <c:varyColors val="1"/>
        <c:ser>
          <c:idx val="0"/>
          <c:order val="0"/>
          <c:cat>
            <c:strRef>
              <c:f>'03 2019'!$A$30:$A$34</c:f>
              <c:strCache>
                <c:ptCount val="5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  <c:pt idx="4">
                  <c:v>EC 93/16 - DREM</c:v>
                </c:pt>
              </c:strCache>
            </c:strRef>
          </c:cat>
          <c:val>
            <c:numRef>
              <c:f>'03 2019'!$B$30:$B$34</c:f>
              <c:numCache>
                <c:formatCode>_-"R$"\ * #,##0_-;\-"R$"\ * #,##0_-;_-"R$"\ * "-"??_-;_-@_-</c:formatCode>
                <c:ptCount val="5"/>
                <c:pt idx="0">
                  <c:v>1337477.3199999998</c:v>
                </c:pt>
                <c:pt idx="1">
                  <c:v>3122003.74</c:v>
                </c:pt>
                <c:pt idx="2">
                  <c:v>2335713.3400000003</c:v>
                </c:pt>
                <c:pt idx="3">
                  <c:v>12713.39</c:v>
                </c:pt>
                <c:pt idx="4">
                  <c:v>2675343</c:v>
                </c:pt>
              </c:numCache>
            </c:numRef>
          </c:val>
        </c:ser>
        <c:ser>
          <c:idx val="1"/>
          <c:order val="1"/>
          <c:cat>
            <c:strRef>
              <c:f>'03 2019'!$A$30:$A$34</c:f>
              <c:strCache>
                <c:ptCount val="5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  <c:pt idx="4">
                  <c:v>EC 93/16 - DREM</c:v>
                </c:pt>
              </c:strCache>
            </c:strRef>
          </c:cat>
          <c:val>
            <c:numRef>
              <c:f>'03 2019'!$C$30:$C$34</c:f>
              <c:numCache>
                <c:formatCode>_-"R$"\ * #,##0_-;\-"R$"\ * #,##0_-;_-"R$"\ * "-"??_-;_-@_-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1550855991944E-2"/>
          <c:y val="4.1666666666666664E-2"/>
          <c:w val="0.60798582201394225"/>
          <c:h val="0.89814814814814814"/>
        </c:manualLayout>
      </c:layout>
      <c:pie3DChart>
        <c:varyColors val="1"/>
        <c:ser>
          <c:idx val="0"/>
          <c:order val="0"/>
          <c:cat>
            <c:strRef>
              <c:f>'04 2019'!$A$30:$A$34</c:f>
              <c:strCache>
                <c:ptCount val="5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  <c:pt idx="4">
                  <c:v>EC 93/16 - DREM</c:v>
                </c:pt>
              </c:strCache>
            </c:strRef>
          </c:cat>
          <c:val>
            <c:numRef>
              <c:f>'04 2019'!$B$30:$B$34</c:f>
              <c:numCache>
                <c:formatCode>_-"R$"\ * #,##0_-;\-"R$"\ * #,##0_-;_-"R$"\ * "-"??_-;_-@_-</c:formatCode>
                <c:ptCount val="5"/>
                <c:pt idx="0">
                  <c:v>852038.79999999993</c:v>
                </c:pt>
                <c:pt idx="1">
                  <c:v>1676197.97</c:v>
                </c:pt>
                <c:pt idx="2">
                  <c:v>3167304.61</c:v>
                </c:pt>
                <c:pt idx="3">
                  <c:v>62933.87</c:v>
                </c:pt>
                <c:pt idx="4">
                  <c:v>2845724.86</c:v>
                </c:pt>
              </c:numCache>
            </c:numRef>
          </c:val>
        </c:ser>
        <c:ser>
          <c:idx val="1"/>
          <c:order val="1"/>
          <c:cat>
            <c:strRef>
              <c:f>'04 2019'!$A$30:$A$34</c:f>
              <c:strCache>
                <c:ptCount val="5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  <c:pt idx="4">
                  <c:v>EC 93/16 - DREM</c:v>
                </c:pt>
              </c:strCache>
            </c:strRef>
          </c:cat>
          <c:val>
            <c:numRef>
              <c:f>'04 2019'!$C$30:$C$34</c:f>
              <c:numCache>
                <c:formatCode>_-"R$"\ * #,##0_-;\-"R$"\ * #,##0_-;_-"R$"\ * "-"??_-;_-@_-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1550855991944E-2"/>
          <c:y val="4.1666666666666664E-2"/>
          <c:w val="0.60798582201394291"/>
          <c:h val="0.89814814814814814"/>
        </c:manualLayout>
      </c:layout>
      <c:pie3DChart>
        <c:varyColors val="1"/>
        <c:ser>
          <c:idx val="0"/>
          <c:order val="0"/>
          <c:cat>
            <c:strRef>
              <c:f>'05 2019'!$A$30:$A$34</c:f>
              <c:strCache>
                <c:ptCount val="5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  <c:pt idx="4">
                  <c:v>EC 93/16 - DREM</c:v>
                </c:pt>
              </c:strCache>
            </c:strRef>
          </c:cat>
          <c:val>
            <c:numRef>
              <c:f>'05 2019'!$B$30:$B$34</c:f>
              <c:numCache>
                <c:formatCode>_-"R$"\ * #,##0_-;\-"R$"\ * #,##0_-;_-"R$"\ * "-"??_-;_-@_-</c:formatCode>
                <c:ptCount val="5"/>
                <c:pt idx="0">
                  <c:v>1963152.73</c:v>
                </c:pt>
                <c:pt idx="1">
                  <c:v>2072384.1</c:v>
                </c:pt>
                <c:pt idx="2">
                  <c:v>2895949.52</c:v>
                </c:pt>
                <c:pt idx="3">
                  <c:v>6288.48</c:v>
                </c:pt>
                <c:pt idx="4">
                  <c:v>3670924.85</c:v>
                </c:pt>
              </c:numCache>
            </c:numRef>
          </c:val>
        </c:ser>
        <c:ser>
          <c:idx val="1"/>
          <c:order val="1"/>
          <c:cat>
            <c:strRef>
              <c:f>'04 2019'!$A$30:$A$34</c:f>
              <c:strCache>
                <c:ptCount val="5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  <c:pt idx="4">
                  <c:v>EC 93/16 - DREM</c:v>
                </c:pt>
              </c:strCache>
            </c:strRef>
          </c:cat>
          <c:val>
            <c:numRef>
              <c:f>'04 2019'!$C$30:$C$34</c:f>
              <c:numCache>
                <c:formatCode>_-"R$"\ * #,##0_-;\-"R$"\ * #,##0_-;_-"R$"\ * "-"??_-;_-@_-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1550855991944E-2"/>
          <c:y val="4.1666666666666664E-2"/>
          <c:w val="0.60798582201394258"/>
          <c:h val="0.89814814814814814"/>
        </c:manualLayout>
      </c:layout>
      <c:pie3DChart>
        <c:varyColors val="1"/>
        <c:ser>
          <c:idx val="0"/>
          <c:order val="0"/>
          <c:cat>
            <c:strRef>
              <c:f>'06 2019'!$A$30:$A$34</c:f>
              <c:strCache>
                <c:ptCount val="5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  <c:pt idx="4">
                  <c:v>EC 93/16 - DREM</c:v>
                </c:pt>
              </c:strCache>
            </c:strRef>
          </c:cat>
          <c:val>
            <c:numRef>
              <c:f>'06 2019'!$B$30:$B$34</c:f>
              <c:numCache>
                <c:formatCode>_-"R$"\ * #,##0_-;\-"R$"\ * #,##0_-;_-"R$"\ * "-"??_-;_-@_-</c:formatCode>
                <c:ptCount val="5"/>
                <c:pt idx="0">
                  <c:v>667252.01</c:v>
                </c:pt>
                <c:pt idx="1">
                  <c:v>2357824.88</c:v>
                </c:pt>
                <c:pt idx="2">
                  <c:v>2765169.34</c:v>
                </c:pt>
                <c:pt idx="3">
                  <c:v>7206.86</c:v>
                </c:pt>
                <c:pt idx="4">
                  <c:v>3088773.59</c:v>
                </c:pt>
              </c:numCache>
            </c:numRef>
          </c:val>
        </c:ser>
        <c:ser>
          <c:idx val="1"/>
          <c:order val="1"/>
          <c:cat>
            <c:strRef>
              <c:f>'04 2019'!$A$30:$A$34</c:f>
              <c:strCache>
                <c:ptCount val="5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  <c:pt idx="4">
                  <c:v>EC 93/16 - DREM</c:v>
                </c:pt>
              </c:strCache>
            </c:strRef>
          </c:cat>
          <c:val>
            <c:numRef>
              <c:f>'04 2019'!$C$30:$C$34</c:f>
              <c:numCache>
                <c:formatCode>_-"R$"\ * #,##0_-;\-"R$"\ * #,##0_-;_-"R$"\ * "-"??_-;_-@_-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1550855991944E-2"/>
          <c:y val="4.1666666666666664E-2"/>
          <c:w val="0.60798582201394291"/>
          <c:h val="0.89814814814814814"/>
        </c:manualLayout>
      </c:layout>
      <c:pie3DChart>
        <c:varyColors val="1"/>
        <c:ser>
          <c:idx val="0"/>
          <c:order val="0"/>
          <c:cat>
            <c:strRef>
              <c:f>'07 2019'!$A$30:$A$34</c:f>
              <c:strCache>
                <c:ptCount val="5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  <c:pt idx="4">
                  <c:v>EC 93/16 - DREM</c:v>
                </c:pt>
              </c:strCache>
            </c:strRef>
          </c:cat>
          <c:val>
            <c:numRef>
              <c:f>'07 2019'!$B$30:$B$34</c:f>
              <c:numCache>
                <c:formatCode>_-"R$"\ * #,##0_-;\-"R$"\ * #,##0_-;_-"R$"\ * "-"??_-;_-@_-</c:formatCode>
                <c:ptCount val="5"/>
                <c:pt idx="0">
                  <c:v>2860936.88</c:v>
                </c:pt>
                <c:pt idx="1">
                  <c:v>2841467.65</c:v>
                </c:pt>
                <c:pt idx="2">
                  <c:v>985695.95</c:v>
                </c:pt>
                <c:pt idx="3">
                  <c:v>17465.41</c:v>
                </c:pt>
                <c:pt idx="4">
                  <c:v>3875630.41</c:v>
                </c:pt>
              </c:numCache>
            </c:numRef>
          </c:val>
        </c:ser>
        <c:ser>
          <c:idx val="1"/>
          <c:order val="1"/>
          <c:cat>
            <c:strRef>
              <c:f>'04 2019'!$A$30:$A$34</c:f>
              <c:strCache>
                <c:ptCount val="5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  <c:pt idx="4">
                  <c:v>EC 93/16 - DREM</c:v>
                </c:pt>
              </c:strCache>
            </c:strRef>
          </c:cat>
          <c:val>
            <c:numRef>
              <c:f>'04 2019'!$C$30:$C$34</c:f>
              <c:numCache>
                <c:formatCode>_-"R$"\ * #,##0_-;\-"R$"\ * #,##0_-;_-"R$"\ * "-"??_-;_-@_-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1550855991944E-2"/>
          <c:y val="4.1666666666666664E-2"/>
          <c:w val="0.60798582201394291"/>
          <c:h val="0.89814814814814814"/>
        </c:manualLayout>
      </c:layout>
      <c:pie3DChart>
        <c:varyColors val="1"/>
        <c:ser>
          <c:idx val="0"/>
          <c:order val="0"/>
          <c:cat>
            <c:strRef>
              <c:f>'08 2019'!$A$30:$A$34</c:f>
              <c:strCache>
                <c:ptCount val="5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  <c:pt idx="4">
                  <c:v>EC 93/16 - DREM</c:v>
                </c:pt>
              </c:strCache>
            </c:strRef>
          </c:cat>
          <c:val>
            <c:numRef>
              <c:f>'08 2019'!$B$30:$B$34</c:f>
              <c:numCache>
                <c:formatCode>_-"R$"\ * #,##0_-;\-"R$"\ * #,##0_-;_-"R$"\ * "-"??_-;_-@_-</c:formatCode>
                <c:ptCount val="5"/>
                <c:pt idx="0">
                  <c:v>2433721</c:v>
                </c:pt>
                <c:pt idx="1">
                  <c:v>1231693</c:v>
                </c:pt>
                <c:pt idx="2">
                  <c:v>745858.8</c:v>
                </c:pt>
                <c:pt idx="3">
                  <c:v>23483.24</c:v>
                </c:pt>
                <c:pt idx="4">
                  <c:v>4139325.32</c:v>
                </c:pt>
              </c:numCache>
            </c:numRef>
          </c:val>
        </c:ser>
        <c:ser>
          <c:idx val="1"/>
          <c:order val="1"/>
          <c:cat>
            <c:strRef>
              <c:f>'04 2019'!$A$30:$A$34</c:f>
              <c:strCache>
                <c:ptCount val="5"/>
                <c:pt idx="0">
                  <c:v>IMPLANTAÇÃO E MANUTENÇÃO DE SINALIZAÇÃO</c:v>
                </c:pt>
                <c:pt idx="1">
                  <c:v>ENGENHARIA DE TRÁFEGO E CAMPO</c:v>
                </c:pt>
                <c:pt idx="2">
                  <c:v>FISCALIZAÇÃO E POLICIAMENTO</c:v>
                </c:pt>
                <c:pt idx="3">
                  <c:v>SEGURANÇA E EDUCAÇÃO DE TRÂNSITO</c:v>
                </c:pt>
                <c:pt idx="4">
                  <c:v>EC 93/16 - DREM</c:v>
                </c:pt>
              </c:strCache>
            </c:strRef>
          </c:cat>
          <c:val>
            <c:numRef>
              <c:f>'04 2019'!$C$30:$C$34</c:f>
              <c:numCache>
                <c:formatCode>_-"R$"\ * #,##0_-;\-"R$"\ * #,##0_-;_-"R$"\ * "-"??_-;_-@_-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2922609</xdr:colOff>
      <xdr:row>2</xdr:row>
      <xdr:rowOff>-1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2770209" cy="1076324"/>
        </a:xfrm>
        <a:prstGeom prst="rect">
          <a:avLst/>
        </a:prstGeom>
      </xdr:spPr>
    </xdr:pic>
    <xdr:clientData/>
  </xdr:twoCellAnchor>
  <xdr:twoCellAnchor>
    <xdr:from>
      <xdr:col>3</xdr:col>
      <xdr:colOff>866775</xdr:colOff>
      <xdr:row>27</xdr:row>
      <xdr:rowOff>1</xdr:rowOff>
    </xdr:from>
    <xdr:to>
      <xdr:col>12</xdr:col>
      <xdr:colOff>693965</xdr:colOff>
      <xdr:row>35</xdr:row>
      <xdr:rowOff>81644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0</xdr:rowOff>
    </xdr:from>
    <xdr:to>
      <xdr:col>0</xdr:col>
      <xdr:colOff>2428875</xdr:colOff>
      <xdr:row>1</xdr:row>
      <xdr:rowOff>36488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0"/>
          <a:ext cx="2276474" cy="760388"/>
        </a:xfrm>
        <a:prstGeom prst="rect">
          <a:avLst/>
        </a:prstGeom>
      </xdr:spPr>
    </xdr:pic>
    <xdr:clientData/>
  </xdr:twoCellAnchor>
  <xdr:twoCellAnchor>
    <xdr:from>
      <xdr:col>0</xdr:col>
      <xdr:colOff>47624</xdr:colOff>
      <xdr:row>35</xdr:row>
      <xdr:rowOff>19050</xdr:rowOff>
    </xdr:from>
    <xdr:to>
      <xdr:col>3</xdr:col>
      <xdr:colOff>9524</xdr:colOff>
      <xdr:row>49</xdr:row>
      <xdr:rowOff>95250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0</xdr:rowOff>
    </xdr:from>
    <xdr:to>
      <xdr:col>0</xdr:col>
      <xdr:colOff>2428875</xdr:colOff>
      <xdr:row>1</xdr:row>
      <xdr:rowOff>36488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0"/>
          <a:ext cx="2276474" cy="760388"/>
        </a:xfrm>
        <a:prstGeom prst="rect">
          <a:avLst/>
        </a:prstGeom>
      </xdr:spPr>
    </xdr:pic>
    <xdr:clientData/>
  </xdr:twoCellAnchor>
  <xdr:twoCellAnchor>
    <xdr:from>
      <xdr:col>0</xdr:col>
      <xdr:colOff>47624</xdr:colOff>
      <xdr:row>34</xdr:row>
      <xdr:rowOff>19050</xdr:rowOff>
    </xdr:from>
    <xdr:to>
      <xdr:col>3</xdr:col>
      <xdr:colOff>9524</xdr:colOff>
      <xdr:row>48</xdr:row>
      <xdr:rowOff>95250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0</xdr:rowOff>
    </xdr:from>
    <xdr:to>
      <xdr:col>0</xdr:col>
      <xdr:colOff>2064583</xdr:colOff>
      <xdr:row>1</xdr:row>
      <xdr:rowOff>19050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0"/>
          <a:ext cx="1912182" cy="742950"/>
        </a:xfrm>
        <a:prstGeom prst="rect">
          <a:avLst/>
        </a:prstGeom>
      </xdr:spPr>
    </xdr:pic>
    <xdr:clientData/>
  </xdr:twoCellAnchor>
  <xdr:twoCellAnchor>
    <xdr:from>
      <xdr:col>0</xdr:col>
      <xdr:colOff>47624</xdr:colOff>
      <xdr:row>35</xdr:row>
      <xdr:rowOff>19050</xdr:rowOff>
    </xdr:from>
    <xdr:to>
      <xdr:col>3</xdr:col>
      <xdr:colOff>9524</xdr:colOff>
      <xdr:row>49</xdr:row>
      <xdr:rowOff>95250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0</xdr:rowOff>
    </xdr:from>
    <xdr:to>
      <xdr:col>0</xdr:col>
      <xdr:colOff>2064583</xdr:colOff>
      <xdr:row>1</xdr:row>
      <xdr:rowOff>19050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0"/>
          <a:ext cx="1912182" cy="742950"/>
        </a:xfrm>
        <a:prstGeom prst="rect">
          <a:avLst/>
        </a:prstGeom>
      </xdr:spPr>
    </xdr:pic>
    <xdr:clientData/>
  </xdr:twoCellAnchor>
  <xdr:twoCellAnchor>
    <xdr:from>
      <xdr:col>0</xdr:col>
      <xdr:colOff>47624</xdr:colOff>
      <xdr:row>35</xdr:row>
      <xdr:rowOff>19050</xdr:rowOff>
    </xdr:from>
    <xdr:to>
      <xdr:col>3</xdr:col>
      <xdr:colOff>9524</xdr:colOff>
      <xdr:row>49</xdr:row>
      <xdr:rowOff>95250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0</xdr:rowOff>
    </xdr:from>
    <xdr:to>
      <xdr:col>0</xdr:col>
      <xdr:colOff>2064583</xdr:colOff>
      <xdr:row>1</xdr:row>
      <xdr:rowOff>19050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0"/>
          <a:ext cx="1912182" cy="742950"/>
        </a:xfrm>
        <a:prstGeom prst="rect">
          <a:avLst/>
        </a:prstGeom>
      </xdr:spPr>
    </xdr:pic>
    <xdr:clientData/>
  </xdr:twoCellAnchor>
  <xdr:twoCellAnchor>
    <xdr:from>
      <xdr:col>0</xdr:col>
      <xdr:colOff>47624</xdr:colOff>
      <xdr:row>35</xdr:row>
      <xdr:rowOff>19050</xdr:rowOff>
    </xdr:from>
    <xdr:to>
      <xdr:col>3</xdr:col>
      <xdr:colOff>9524</xdr:colOff>
      <xdr:row>49</xdr:row>
      <xdr:rowOff>95250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0</xdr:rowOff>
    </xdr:from>
    <xdr:to>
      <xdr:col>0</xdr:col>
      <xdr:colOff>2064583</xdr:colOff>
      <xdr:row>1</xdr:row>
      <xdr:rowOff>19050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0"/>
          <a:ext cx="1912182" cy="742950"/>
        </a:xfrm>
        <a:prstGeom prst="rect">
          <a:avLst/>
        </a:prstGeom>
      </xdr:spPr>
    </xdr:pic>
    <xdr:clientData/>
  </xdr:twoCellAnchor>
  <xdr:twoCellAnchor>
    <xdr:from>
      <xdr:col>0</xdr:col>
      <xdr:colOff>47624</xdr:colOff>
      <xdr:row>35</xdr:row>
      <xdr:rowOff>19050</xdr:rowOff>
    </xdr:from>
    <xdr:to>
      <xdr:col>3</xdr:col>
      <xdr:colOff>9524</xdr:colOff>
      <xdr:row>49</xdr:row>
      <xdr:rowOff>95250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0</xdr:rowOff>
    </xdr:from>
    <xdr:to>
      <xdr:col>0</xdr:col>
      <xdr:colOff>2064583</xdr:colOff>
      <xdr:row>1</xdr:row>
      <xdr:rowOff>19050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0"/>
          <a:ext cx="1912182" cy="742950"/>
        </a:xfrm>
        <a:prstGeom prst="rect">
          <a:avLst/>
        </a:prstGeom>
      </xdr:spPr>
    </xdr:pic>
    <xdr:clientData/>
  </xdr:twoCellAnchor>
  <xdr:twoCellAnchor>
    <xdr:from>
      <xdr:col>0</xdr:col>
      <xdr:colOff>47624</xdr:colOff>
      <xdr:row>35</xdr:row>
      <xdr:rowOff>19050</xdr:rowOff>
    </xdr:from>
    <xdr:to>
      <xdr:col>3</xdr:col>
      <xdr:colOff>9524</xdr:colOff>
      <xdr:row>49</xdr:row>
      <xdr:rowOff>95250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0</xdr:rowOff>
    </xdr:from>
    <xdr:to>
      <xdr:col>0</xdr:col>
      <xdr:colOff>2609850</xdr:colOff>
      <xdr:row>0</xdr:row>
      <xdr:rowOff>715660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0"/>
          <a:ext cx="2457449" cy="715660"/>
        </a:xfrm>
        <a:prstGeom prst="rect">
          <a:avLst/>
        </a:prstGeom>
      </xdr:spPr>
    </xdr:pic>
    <xdr:clientData/>
  </xdr:twoCellAnchor>
  <xdr:twoCellAnchor>
    <xdr:from>
      <xdr:col>0</xdr:col>
      <xdr:colOff>47624</xdr:colOff>
      <xdr:row>35</xdr:row>
      <xdr:rowOff>19050</xdr:rowOff>
    </xdr:from>
    <xdr:to>
      <xdr:col>3</xdr:col>
      <xdr:colOff>9524</xdr:colOff>
      <xdr:row>49</xdr:row>
      <xdr:rowOff>95250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0</xdr:rowOff>
    </xdr:from>
    <xdr:to>
      <xdr:col>0</xdr:col>
      <xdr:colOff>2333625</xdr:colOff>
      <xdr:row>0</xdr:row>
      <xdr:rowOff>715660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0"/>
          <a:ext cx="2181224" cy="715660"/>
        </a:xfrm>
        <a:prstGeom prst="rect">
          <a:avLst/>
        </a:prstGeom>
      </xdr:spPr>
    </xdr:pic>
    <xdr:clientData/>
  </xdr:twoCellAnchor>
  <xdr:twoCellAnchor>
    <xdr:from>
      <xdr:col>0</xdr:col>
      <xdr:colOff>47624</xdr:colOff>
      <xdr:row>35</xdr:row>
      <xdr:rowOff>19050</xdr:rowOff>
    </xdr:from>
    <xdr:to>
      <xdr:col>3</xdr:col>
      <xdr:colOff>9524</xdr:colOff>
      <xdr:row>49</xdr:row>
      <xdr:rowOff>95250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0</xdr:rowOff>
    </xdr:from>
    <xdr:to>
      <xdr:col>0</xdr:col>
      <xdr:colOff>2428875</xdr:colOff>
      <xdr:row>1</xdr:row>
      <xdr:rowOff>36488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0"/>
          <a:ext cx="2276474" cy="760388"/>
        </a:xfrm>
        <a:prstGeom prst="rect">
          <a:avLst/>
        </a:prstGeom>
      </xdr:spPr>
    </xdr:pic>
    <xdr:clientData/>
  </xdr:twoCellAnchor>
  <xdr:twoCellAnchor>
    <xdr:from>
      <xdr:col>0</xdr:col>
      <xdr:colOff>47624</xdr:colOff>
      <xdr:row>35</xdr:row>
      <xdr:rowOff>19050</xdr:rowOff>
    </xdr:from>
    <xdr:to>
      <xdr:col>3</xdr:col>
      <xdr:colOff>9524</xdr:colOff>
      <xdr:row>49</xdr:row>
      <xdr:rowOff>95250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0</xdr:rowOff>
    </xdr:from>
    <xdr:to>
      <xdr:col>0</xdr:col>
      <xdr:colOff>2428875</xdr:colOff>
      <xdr:row>1</xdr:row>
      <xdr:rowOff>36488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0"/>
          <a:ext cx="2276474" cy="760388"/>
        </a:xfrm>
        <a:prstGeom prst="rect">
          <a:avLst/>
        </a:prstGeom>
      </xdr:spPr>
    </xdr:pic>
    <xdr:clientData/>
  </xdr:twoCellAnchor>
  <xdr:twoCellAnchor>
    <xdr:from>
      <xdr:col>0</xdr:col>
      <xdr:colOff>47624</xdr:colOff>
      <xdr:row>35</xdr:row>
      <xdr:rowOff>19050</xdr:rowOff>
    </xdr:from>
    <xdr:to>
      <xdr:col>3</xdr:col>
      <xdr:colOff>9524</xdr:colOff>
      <xdr:row>49</xdr:row>
      <xdr:rowOff>95250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tabSelected="1" topLeftCell="A16" zoomScale="80" zoomScaleNormal="80" workbookViewId="0">
      <selection activeCell="N29" sqref="N29"/>
    </sheetView>
  </sheetViews>
  <sheetFormatPr defaultRowHeight="15" x14ac:dyDescent="0.25"/>
  <cols>
    <col min="1" max="1" width="47.5703125" customWidth="1"/>
    <col min="2" max="2" width="17" bestFit="1" customWidth="1"/>
    <col min="3" max="5" width="15.7109375" bestFit="1" customWidth="1"/>
    <col min="6" max="10" width="17" bestFit="1" customWidth="1"/>
    <col min="11" max="11" width="19.7109375" customWidth="1"/>
    <col min="12" max="13" width="16.42578125" customWidth="1"/>
    <col min="14" max="14" width="19.140625" customWidth="1"/>
  </cols>
  <sheetData>
    <row r="1" spans="1:14" ht="47.25" customHeight="1" x14ac:dyDescent="0.25">
      <c r="A1" s="75"/>
      <c r="B1" s="75"/>
    </row>
    <row r="2" spans="1:14" ht="37.5" customHeight="1" x14ac:dyDescent="0.25">
      <c r="A2" s="78" t="s">
        <v>29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15" customHeight="1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x14ac:dyDescent="0.25">
      <c r="A4" s="75"/>
      <c r="B4" s="75"/>
    </row>
    <row r="5" spans="1:14" ht="18.75" x14ac:dyDescent="0.3">
      <c r="A5" s="79" t="s">
        <v>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ht="15.75" x14ac:dyDescent="0.25">
      <c r="A6" s="76"/>
      <c r="B6" s="76"/>
    </row>
    <row r="7" spans="1:14" ht="31.5" customHeight="1" x14ac:dyDescent="0.25">
      <c r="A7" s="77" t="s">
        <v>4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4" s="20" customFormat="1" ht="15.75" x14ac:dyDescent="0.25">
      <c r="A8" s="13" t="s">
        <v>32</v>
      </c>
      <c r="B8" s="9" t="s">
        <v>12</v>
      </c>
      <c r="C8" s="9" t="s">
        <v>13</v>
      </c>
      <c r="D8" s="9" t="s">
        <v>14</v>
      </c>
      <c r="E8" s="9" t="s">
        <v>15</v>
      </c>
      <c r="F8" s="3" t="s">
        <v>11</v>
      </c>
      <c r="G8" s="3" t="s">
        <v>19</v>
      </c>
      <c r="H8" s="3" t="s">
        <v>20</v>
      </c>
      <c r="I8" s="3" t="s">
        <v>21</v>
      </c>
      <c r="J8" s="3" t="s">
        <v>22</v>
      </c>
      <c r="K8" s="3" t="s">
        <v>23</v>
      </c>
      <c r="L8" s="3" t="s">
        <v>24</v>
      </c>
      <c r="M8" s="3" t="s">
        <v>25</v>
      </c>
      <c r="N8" s="3" t="s">
        <v>26</v>
      </c>
    </row>
    <row r="9" spans="1:14" s="20" customFormat="1" ht="15.75" x14ac:dyDescent="0.25">
      <c r="A9" s="10" t="s">
        <v>6</v>
      </c>
      <c r="B9" s="37">
        <v>10083986.630000001</v>
      </c>
      <c r="C9" s="38">
        <v>8471311.1500000004</v>
      </c>
      <c r="D9" s="37">
        <v>9388006</v>
      </c>
      <c r="E9" s="37">
        <f>7142347.03+2845724.86</f>
        <v>9988071.8900000006</v>
      </c>
      <c r="F9" s="37">
        <v>12876727.970000001</v>
      </c>
      <c r="G9" s="37">
        <v>10840449.689999999</v>
      </c>
      <c r="H9" s="37">
        <v>13588482.810000001</v>
      </c>
      <c r="I9" s="37">
        <v>14524307.060000001</v>
      </c>
      <c r="J9" s="37">
        <v>12660014.83</v>
      </c>
      <c r="K9" s="23">
        <v>12494102.140000001</v>
      </c>
      <c r="L9" s="18"/>
      <c r="M9" s="18"/>
      <c r="N9" s="23">
        <f>SUM(B9:M9)</f>
        <v>114915460.17</v>
      </c>
    </row>
    <row r="10" spans="1:14" s="20" customFormat="1" ht="15.75" x14ac:dyDescent="0.25">
      <c r="A10" s="10" t="s">
        <v>33</v>
      </c>
      <c r="B10" s="39">
        <v>-497667.09</v>
      </c>
      <c r="C10" s="39">
        <v>-421502.15</v>
      </c>
      <c r="D10" s="39">
        <v>-467766</v>
      </c>
      <c r="E10" s="39">
        <v>-499254.06</v>
      </c>
      <c r="F10" s="37">
        <v>-631605.74</v>
      </c>
      <c r="G10" s="37">
        <v>-542071.87</v>
      </c>
      <c r="H10" s="37">
        <v>-663187.38</v>
      </c>
      <c r="I10" s="37">
        <v>-724362.59</v>
      </c>
      <c r="J10" s="23" t="s">
        <v>45</v>
      </c>
      <c r="K10" s="23" t="s">
        <v>45</v>
      </c>
      <c r="L10" s="18"/>
      <c r="M10" s="18"/>
      <c r="N10" s="23">
        <f>SUM(B10:M10)</f>
        <v>-4447416.88</v>
      </c>
    </row>
    <row r="11" spans="1:14" s="20" customFormat="1" ht="15.75" x14ac:dyDescent="0.25">
      <c r="A11" s="10" t="s">
        <v>34</v>
      </c>
      <c r="B11" s="39">
        <v>-4320.5600000000004</v>
      </c>
      <c r="C11" s="39">
        <v>-10594.29</v>
      </c>
      <c r="D11" s="39">
        <v>-2431</v>
      </c>
      <c r="E11" s="39">
        <v>-3068.3</v>
      </c>
      <c r="F11" s="37">
        <v>-8706.07</v>
      </c>
      <c r="G11" s="37">
        <v>-2465.84</v>
      </c>
      <c r="H11" s="37">
        <v>-6527.41</v>
      </c>
      <c r="I11" s="37">
        <v>-2193.39</v>
      </c>
      <c r="J11" s="37">
        <v>-4202.12</v>
      </c>
      <c r="K11" s="23">
        <v>-5869.16</v>
      </c>
      <c r="L11" s="18"/>
      <c r="M11" s="18"/>
      <c r="N11" s="23">
        <f>SUM(B11:M11)</f>
        <v>-50378.14</v>
      </c>
    </row>
    <row r="12" spans="1:14" s="20" customFormat="1" ht="15.75" x14ac:dyDescent="0.25">
      <c r="A12" s="11" t="s">
        <v>5</v>
      </c>
      <c r="B12" s="40">
        <v>58256</v>
      </c>
      <c r="C12" s="41">
        <v>49611</v>
      </c>
      <c r="D12" s="42">
        <v>54871</v>
      </c>
      <c r="E12" s="42">
        <v>57056</v>
      </c>
      <c r="F12" s="43">
        <v>71060</v>
      </c>
      <c r="G12" s="44">
        <v>57241</v>
      </c>
      <c r="H12" s="45">
        <v>70789</v>
      </c>
      <c r="I12" s="45">
        <v>75794</v>
      </c>
      <c r="J12" s="49">
        <v>67634</v>
      </c>
      <c r="K12" s="19">
        <v>70268</v>
      </c>
      <c r="L12" s="19"/>
      <c r="M12" s="19"/>
      <c r="N12" s="22">
        <f>SUM(B12:M12)</f>
        <v>632580</v>
      </c>
    </row>
    <row r="13" spans="1:14" s="20" customFormat="1" ht="15.75" x14ac:dyDescent="0.25">
      <c r="A13" s="1"/>
      <c r="B13" s="46"/>
      <c r="C13" s="46"/>
      <c r="D13" s="46"/>
      <c r="E13" s="46"/>
      <c r="F13" s="46"/>
      <c r="G13" s="46"/>
      <c r="H13" s="47"/>
      <c r="I13" s="8"/>
      <c r="J13" s="8"/>
      <c r="K13" s="8"/>
      <c r="L13" s="8"/>
      <c r="M13" s="8"/>
      <c r="N13" s="21">
        <f t="shared" ref="N13" si="0">SUM(B13:M13)</f>
        <v>0</v>
      </c>
    </row>
    <row r="14" spans="1:14" s="20" customFormat="1" ht="31.5" customHeight="1" x14ac:dyDescent="0.25">
      <c r="A14" s="2" t="s">
        <v>7</v>
      </c>
      <c r="B14" s="48">
        <f t="shared" ref="B14:I14" si="1">B9+B10+B11</f>
        <v>9581998.9800000004</v>
      </c>
      <c r="C14" s="48">
        <f t="shared" si="1"/>
        <v>8039214.71</v>
      </c>
      <c r="D14" s="48">
        <f t="shared" si="1"/>
        <v>8917809</v>
      </c>
      <c r="E14" s="48">
        <f t="shared" si="1"/>
        <v>9485749.5299999993</v>
      </c>
      <c r="F14" s="48">
        <f t="shared" si="1"/>
        <v>12236416.16</v>
      </c>
      <c r="G14" s="48">
        <f t="shared" si="1"/>
        <v>10295911.98</v>
      </c>
      <c r="H14" s="48">
        <f t="shared" si="1"/>
        <v>12918768.02</v>
      </c>
      <c r="I14" s="48">
        <f t="shared" si="1"/>
        <v>13797751.08</v>
      </c>
      <c r="J14" s="34">
        <f>J9+J11</f>
        <v>12655812.710000001</v>
      </c>
      <c r="K14" s="34">
        <f>SUM(K9:K11)</f>
        <v>12488232.98</v>
      </c>
      <c r="L14" s="34">
        <f t="shared" ref="L14:M14" si="2">SUM(L9:L11)</f>
        <v>0</v>
      </c>
      <c r="M14" s="34">
        <f t="shared" si="2"/>
        <v>0</v>
      </c>
      <c r="N14" s="34">
        <f>SUM(N9:N11)</f>
        <v>110417665.15000001</v>
      </c>
    </row>
    <row r="15" spans="1:14" ht="15.75" x14ac:dyDescent="0.25">
      <c r="A15" s="74"/>
      <c r="B15" s="74"/>
    </row>
    <row r="16" spans="1:14" ht="30" customHeight="1" x14ac:dyDescent="0.25">
      <c r="A16" s="77" t="s">
        <v>8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4" ht="31.5" customHeight="1" x14ac:dyDescent="0.25">
      <c r="A17" s="80" t="s">
        <v>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</row>
    <row r="18" spans="1:14" s="20" customFormat="1" ht="15.75" x14ac:dyDescent="0.25">
      <c r="A18" s="13" t="str">
        <f>A8</f>
        <v>EXERCÍCIO 2019</v>
      </c>
      <c r="B18" s="3" t="s">
        <v>12</v>
      </c>
      <c r="C18" s="3" t="s">
        <v>13</v>
      </c>
      <c r="D18" s="3" t="s">
        <v>14</v>
      </c>
      <c r="E18" s="3" t="s">
        <v>15</v>
      </c>
      <c r="F18" s="3" t="s">
        <v>11</v>
      </c>
      <c r="G18" s="3" t="s">
        <v>19</v>
      </c>
      <c r="H18" s="3" t="s">
        <v>20</v>
      </c>
      <c r="I18" s="3" t="s">
        <v>21</v>
      </c>
      <c r="J18" s="3" t="s">
        <v>22</v>
      </c>
      <c r="K18" s="3" t="s">
        <v>23</v>
      </c>
      <c r="L18" s="3" t="s">
        <v>24</v>
      </c>
      <c r="M18" s="3" t="s">
        <v>25</v>
      </c>
      <c r="N18" s="3" t="s">
        <v>26</v>
      </c>
    </row>
    <row r="19" spans="1:14" s="20" customFormat="1" ht="15.75" x14ac:dyDescent="0.25">
      <c r="A19" s="24" t="s">
        <v>16</v>
      </c>
      <c r="B19" s="25">
        <f>1505217.46+13995.12-352040.03</f>
        <v>1167172.55</v>
      </c>
      <c r="C19" s="25">
        <f>1443452.31+11082.49-350241.07</f>
        <v>1104293.73</v>
      </c>
      <c r="D19" s="25">
        <f>1324763.93+12713.39-106537.68</f>
        <v>1230939.6399999999</v>
      </c>
      <c r="E19" s="25">
        <f>838812.34+13226.46</f>
        <v>852038.79999999993</v>
      </c>
      <c r="F19" s="25">
        <v>1963152.73</v>
      </c>
      <c r="G19" s="25">
        <v>667252.01</v>
      </c>
      <c r="H19" s="25">
        <v>2860936.88</v>
      </c>
      <c r="I19" s="25">
        <v>2433721</v>
      </c>
      <c r="J19" s="25">
        <v>830279.147</v>
      </c>
      <c r="K19" s="25">
        <v>2203684.96</v>
      </c>
      <c r="L19" s="26"/>
      <c r="M19" s="26"/>
      <c r="N19" s="31">
        <f>SUM(B19:M19)</f>
        <v>15313471.447000001</v>
      </c>
    </row>
    <row r="20" spans="1:14" s="20" customFormat="1" ht="15.75" x14ac:dyDescent="0.25">
      <c r="A20" s="24" t="s">
        <v>0</v>
      </c>
      <c r="B20" s="25">
        <f>2286668.89+13995.12</f>
        <v>2300664.0100000002</v>
      </c>
      <c r="C20" s="25">
        <f>2092447.02+11082.49</f>
        <v>2103529.5100000002</v>
      </c>
      <c r="D20" s="25">
        <f>3109290.35+12713.39</f>
        <v>3122003.74</v>
      </c>
      <c r="E20" s="25">
        <f>1662971.51+13226.46</f>
        <v>1676197.97</v>
      </c>
      <c r="F20" s="25">
        <v>2072384.1</v>
      </c>
      <c r="G20" s="25">
        <v>2357824.88</v>
      </c>
      <c r="H20" s="25">
        <v>2841467.65</v>
      </c>
      <c r="I20" s="25">
        <v>1231693</v>
      </c>
      <c r="J20" s="25">
        <v>2111295.3679999998</v>
      </c>
      <c r="K20" s="25">
        <v>2750263.17</v>
      </c>
      <c r="L20" s="26"/>
      <c r="M20" s="26"/>
      <c r="N20" s="31">
        <f>SUM(B20:M20)</f>
        <v>22567323.398000002</v>
      </c>
    </row>
    <row r="21" spans="1:14" s="20" customFormat="1" ht="15.75" x14ac:dyDescent="0.25">
      <c r="A21" s="24" t="s">
        <v>1</v>
      </c>
      <c r="B21" s="25">
        <f>3260258.65+13995.12+352040.03</f>
        <v>3626293.8</v>
      </c>
      <c r="C21" s="25">
        <f>2306423.65+11082.49+350241.07</f>
        <v>2667747.21</v>
      </c>
      <c r="D21" s="25">
        <f>2322999.95+12713.39+106537.68</f>
        <v>2442251.0200000005</v>
      </c>
      <c r="E21" s="25">
        <f>3154078.15+13226.46</f>
        <v>3167304.61</v>
      </c>
      <c r="F21" s="25">
        <v>2895949.52</v>
      </c>
      <c r="G21" s="25">
        <v>2765169.34</v>
      </c>
      <c r="H21" s="25">
        <v>985695.95</v>
      </c>
      <c r="I21" s="25">
        <v>745858.8</v>
      </c>
      <c r="J21" s="25">
        <v>2635668.4580000001</v>
      </c>
      <c r="K21" s="25">
        <v>4204411.46</v>
      </c>
      <c r="L21" s="26"/>
      <c r="M21" s="26"/>
      <c r="N21" s="31">
        <f>SUM(B21:M21)</f>
        <v>26136350.168000001</v>
      </c>
    </row>
    <row r="22" spans="1:14" s="20" customFormat="1" ht="15.75" x14ac:dyDescent="0.25">
      <c r="A22" s="24" t="s">
        <v>2</v>
      </c>
      <c r="B22" s="25">
        <f>709.95+13995.12</f>
        <v>14705.070000000002</v>
      </c>
      <c r="C22" s="25">
        <v>11082.49</v>
      </c>
      <c r="D22" s="25">
        <v>12713.39</v>
      </c>
      <c r="E22" s="25">
        <f>49707.41+13226.46</f>
        <v>62933.87</v>
      </c>
      <c r="F22" s="25">
        <v>6288.48</v>
      </c>
      <c r="G22" s="25">
        <v>7206.86</v>
      </c>
      <c r="H22" s="25">
        <v>17465.41</v>
      </c>
      <c r="I22" s="25">
        <v>23483.24</v>
      </c>
      <c r="J22" s="25">
        <f>21576.037+618932</f>
        <v>640508.03700000001</v>
      </c>
      <c r="K22" s="25">
        <v>627539.74</v>
      </c>
      <c r="L22" s="26"/>
      <c r="M22" s="26"/>
      <c r="N22" s="31">
        <f>SUM(B22:M22)</f>
        <v>1423926.5870000001</v>
      </c>
    </row>
    <row r="23" spans="1:14" s="20" customFormat="1" ht="15.75" x14ac:dyDescent="0.25">
      <c r="A23" s="27" t="s">
        <v>10</v>
      </c>
      <c r="B23" s="28">
        <f t="shared" ref="B23:M23" si="3">SUM(B19:B22)</f>
        <v>7108835.4300000006</v>
      </c>
      <c r="C23" s="28">
        <f t="shared" si="3"/>
        <v>5886652.9400000004</v>
      </c>
      <c r="D23" s="28">
        <f t="shared" si="3"/>
        <v>6807907.79</v>
      </c>
      <c r="E23" s="28">
        <f t="shared" si="3"/>
        <v>5758475.25</v>
      </c>
      <c r="F23" s="28">
        <f t="shared" si="3"/>
        <v>6937774.8300000001</v>
      </c>
      <c r="G23" s="28">
        <f t="shared" si="3"/>
        <v>5797453.0899999999</v>
      </c>
      <c r="H23" s="28">
        <f t="shared" si="3"/>
        <v>6705565.8899999997</v>
      </c>
      <c r="I23" s="28">
        <f t="shared" si="3"/>
        <v>4434756.04</v>
      </c>
      <c r="J23" s="28">
        <f t="shared" si="3"/>
        <v>6217751.0099999998</v>
      </c>
      <c r="K23" s="28">
        <f t="shared" si="3"/>
        <v>9785899.3300000001</v>
      </c>
      <c r="L23" s="28">
        <f t="shared" si="3"/>
        <v>0</v>
      </c>
      <c r="M23" s="28">
        <f t="shared" si="3"/>
        <v>0</v>
      </c>
      <c r="N23" s="33">
        <f t="shared" ref="N23:N25" si="4">SUM(B23:M23)</f>
        <v>65441071.599999994</v>
      </c>
    </row>
    <row r="24" spans="1:14" x14ac:dyDescent="0.25">
      <c r="A24" s="73"/>
      <c r="B24" s="73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2"/>
    </row>
    <row r="25" spans="1:14" s="20" customFormat="1" ht="31.5" x14ac:dyDescent="0.25">
      <c r="A25" s="30" t="s">
        <v>27</v>
      </c>
      <c r="B25" s="35">
        <v>2874599.69</v>
      </c>
      <c r="C25" s="36">
        <v>2411764.41</v>
      </c>
      <c r="D25" s="36">
        <v>2675343</v>
      </c>
      <c r="E25" s="36">
        <v>2845724.86</v>
      </c>
      <c r="F25" s="36">
        <v>3670924.85</v>
      </c>
      <c r="G25" s="36">
        <v>3088773.59</v>
      </c>
      <c r="H25" s="36">
        <v>3875630.41</v>
      </c>
      <c r="I25" s="36">
        <v>4139325.32</v>
      </c>
      <c r="J25" s="36">
        <v>3796743.81</v>
      </c>
      <c r="K25" s="36">
        <v>3746469.89</v>
      </c>
      <c r="L25" s="36"/>
      <c r="M25" s="36"/>
      <c r="N25" s="31">
        <f t="shared" si="4"/>
        <v>33125299.829999998</v>
      </c>
    </row>
    <row r="26" spans="1:14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4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4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N28" s="5"/>
    </row>
    <row r="29" spans="1:14" ht="31.5" customHeight="1" x14ac:dyDescent="0.25">
      <c r="A29" s="63" t="s">
        <v>31</v>
      </c>
      <c r="B29" s="64"/>
      <c r="C29" s="65"/>
      <c r="D29" s="14"/>
      <c r="E29" s="14"/>
      <c r="F29" s="14"/>
      <c r="G29" s="14"/>
      <c r="H29" s="14"/>
      <c r="I29" s="14"/>
      <c r="J29" s="14"/>
      <c r="N29" s="5"/>
    </row>
    <row r="30" spans="1:14" ht="33" customHeight="1" x14ac:dyDescent="0.25">
      <c r="A30" s="15" t="s">
        <v>16</v>
      </c>
      <c r="B30" s="62">
        <f>N19</f>
        <v>15313471.447000001</v>
      </c>
      <c r="C30" s="62"/>
      <c r="D30" s="14"/>
      <c r="E30" s="14"/>
      <c r="F30" s="14"/>
      <c r="G30" s="14"/>
      <c r="H30" s="14"/>
      <c r="I30" s="14"/>
      <c r="J30" s="14"/>
      <c r="N30" s="5"/>
    </row>
    <row r="31" spans="1:14" ht="28.5" customHeight="1" x14ac:dyDescent="0.25">
      <c r="A31" s="15" t="s">
        <v>0</v>
      </c>
      <c r="B31" s="62">
        <f>N20</f>
        <v>22567323.398000002</v>
      </c>
      <c r="C31" s="62"/>
      <c r="D31" s="14"/>
      <c r="E31" s="14"/>
      <c r="F31" s="14"/>
      <c r="G31" s="14"/>
      <c r="H31" s="14"/>
      <c r="I31" s="14"/>
      <c r="J31" s="14"/>
      <c r="N31" s="6"/>
    </row>
    <row r="32" spans="1:14" ht="31.5" customHeight="1" x14ac:dyDescent="0.25">
      <c r="A32" s="15" t="s">
        <v>1</v>
      </c>
      <c r="B32" s="62">
        <f>N21</f>
        <v>26136350.168000001</v>
      </c>
      <c r="C32" s="62"/>
      <c r="D32" s="14"/>
      <c r="E32" s="14"/>
      <c r="F32" s="14"/>
      <c r="G32" s="14"/>
      <c r="H32" s="14"/>
      <c r="I32" s="14"/>
      <c r="J32" s="14"/>
    </row>
    <row r="33" spans="1:13" ht="30.75" customHeight="1" x14ac:dyDescent="0.25">
      <c r="A33" s="15" t="s">
        <v>2</v>
      </c>
      <c r="B33" s="62">
        <f>N22</f>
        <v>1423926.5870000001</v>
      </c>
      <c r="C33" s="62"/>
      <c r="D33" s="14"/>
      <c r="E33" s="14"/>
      <c r="F33" s="14"/>
      <c r="G33" s="14"/>
      <c r="H33" s="14"/>
      <c r="I33" s="14"/>
      <c r="J33" s="14"/>
    </row>
    <row r="34" spans="1:13" ht="33" customHeight="1" x14ac:dyDescent="0.25">
      <c r="A34" s="15" t="s">
        <v>18</v>
      </c>
      <c r="B34" s="62">
        <f>N25</f>
        <v>33125299.829999998</v>
      </c>
      <c r="C34" s="62"/>
      <c r="D34" s="14"/>
      <c r="E34" s="14"/>
      <c r="F34" s="14"/>
      <c r="G34" s="14"/>
      <c r="H34" s="14"/>
      <c r="I34" s="14"/>
      <c r="J34" s="14"/>
    </row>
    <row r="35" spans="1:13" ht="33" customHeight="1" x14ac:dyDescent="0.25">
      <c r="A35" s="16" t="s">
        <v>28</v>
      </c>
      <c r="B35" s="66">
        <f>B30+B31+B32+B33+B34</f>
        <v>98566371.429999992</v>
      </c>
      <c r="C35" s="66"/>
      <c r="D35" s="14"/>
      <c r="E35" s="14"/>
      <c r="F35" s="14"/>
      <c r="G35" s="14"/>
      <c r="H35" s="14"/>
      <c r="I35" s="14"/>
      <c r="J35" s="14"/>
    </row>
    <row r="39" spans="1:13" ht="36" customHeight="1" x14ac:dyDescent="0.25">
      <c r="A39" s="67" t="s">
        <v>48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51"/>
    </row>
    <row r="40" spans="1:13" x14ac:dyDescent="0.25">
      <c r="A40" s="70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2"/>
    </row>
    <row r="41" spans="1:13" x14ac:dyDescent="0.25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5"/>
    </row>
    <row r="42" spans="1:13" x14ac:dyDescent="0.25">
      <c r="A42" s="56" t="s">
        <v>50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8"/>
    </row>
    <row r="43" spans="1:13" x14ac:dyDescent="0.25">
      <c r="A43" s="59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1"/>
    </row>
    <row r="44" spans="1:13" x14ac:dyDescent="0.2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</sheetData>
  <mergeCells count="19">
    <mergeCell ref="A24:B24"/>
    <mergeCell ref="A15:B15"/>
    <mergeCell ref="A1:B1"/>
    <mergeCell ref="A4:B4"/>
    <mergeCell ref="A6:B6"/>
    <mergeCell ref="A7:N7"/>
    <mergeCell ref="A2:N3"/>
    <mergeCell ref="A5:N5"/>
    <mergeCell ref="A16:N16"/>
    <mergeCell ref="A17:N17"/>
    <mergeCell ref="A42:L43"/>
    <mergeCell ref="B30:C30"/>
    <mergeCell ref="B31:C31"/>
    <mergeCell ref="B32:C32"/>
    <mergeCell ref="A29:C29"/>
    <mergeCell ref="B35:C35"/>
    <mergeCell ref="B34:C34"/>
    <mergeCell ref="B33:C33"/>
    <mergeCell ref="A39:L40"/>
  </mergeCells>
  <pageMargins left="0.25" right="0.25" top="0.75" bottom="0.75" header="0.3" footer="0.3"/>
  <pageSetup paperSize="9" scale="4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J35" sqref="J35"/>
    </sheetView>
  </sheetViews>
  <sheetFormatPr defaultRowHeight="15" x14ac:dyDescent="0.25"/>
  <cols>
    <col min="1" max="1" width="48.42578125" bestFit="1" customWidth="1"/>
    <col min="2" max="2" width="26.140625" customWidth="1"/>
    <col min="3" max="3" width="12.42578125" customWidth="1"/>
    <col min="4" max="4" width="16.85546875" bestFit="1" customWidth="1"/>
    <col min="5" max="5" width="10.5703125" bestFit="1" customWidth="1"/>
  </cols>
  <sheetData>
    <row r="1" spans="1:3" ht="57" customHeight="1" x14ac:dyDescent="0.25">
      <c r="A1" s="75"/>
      <c r="B1" s="75"/>
      <c r="C1" s="75"/>
    </row>
    <row r="2" spans="1:3" ht="37.5" customHeight="1" x14ac:dyDescent="0.25">
      <c r="A2" s="94" t="s">
        <v>29</v>
      </c>
      <c r="B2" s="94"/>
      <c r="C2" s="94"/>
    </row>
    <row r="3" spans="1:3" ht="15" customHeight="1" x14ac:dyDescent="0.25">
      <c r="A3" s="94"/>
      <c r="B3" s="94"/>
      <c r="C3" s="94"/>
    </row>
    <row r="4" spans="1:3" x14ac:dyDescent="0.25">
      <c r="A4" s="75"/>
      <c r="B4" s="75"/>
      <c r="C4" s="75"/>
    </row>
    <row r="5" spans="1:3" ht="15.75" x14ac:dyDescent="0.25">
      <c r="A5" s="76" t="s">
        <v>3</v>
      </c>
      <c r="B5" s="76"/>
      <c r="C5" s="76"/>
    </row>
    <row r="6" spans="1:3" ht="15.75" x14ac:dyDescent="0.25">
      <c r="A6" s="76"/>
      <c r="B6" s="76"/>
      <c r="C6" s="76"/>
    </row>
    <row r="7" spans="1:3" ht="31.5" customHeight="1" x14ac:dyDescent="0.25">
      <c r="A7" s="91" t="s">
        <v>4</v>
      </c>
      <c r="B7" s="92"/>
      <c r="C7" s="93"/>
    </row>
    <row r="8" spans="1:3" ht="15.75" x14ac:dyDescent="0.25">
      <c r="A8" s="4" t="s">
        <v>32</v>
      </c>
      <c r="B8" s="98" t="s">
        <v>22</v>
      </c>
      <c r="C8" s="98"/>
    </row>
    <row r="9" spans="1:3" ht="15.75" x14ac:dyDescent="0.25">
      <c r="A9" s="10" t="s">
        <v>6</v>
      </c>
      <c r="B9" s="95">
        <v>12660014.83</v>
      </c>
      <c r="C9" s="95"/>
    </row>
    <row r="10" spans="1:3" ht="15.75" x14ac:dyDescent="0.25">
      <c r="A10" s="10" t="s">
        <v>35</v>
      </c>
      <c r="B10" s="104" t="s">
        <v>46</v>
      </c>
      <c r="C10" s="104"/>
    </row>
    <row r="11" spans="1:3" ht="15.75" x14ac:dyDescent="0.25">
      <c r="A11" s="10" t="s">
        <v>34</v>
      </c>
      <c r="B11" s="95">
        <v>-4202.12</v>
      </c>
      <c r="C11" s="95"/>
    </row>
    <row r="12" spans="1:3" ht="15.75" x14ac:dyDescent="0.25">
      <c r="A12" s="11" t="s">
        <v>5</v>
      </c>
      <c r="B12" s="102">
        <v>67634</v>
      </c>
      <c r="C12" s="102"/>
    </row>
    <row r="13" spans="1:3" ht="31.5" customHeight="1" x14ac:dyDescent="0.25">
      <c r="A13" s="2" t="s">
        <v>7</v>
      </c>
      <c r="B13" s="97">
        <f>SUM(B9:B11)</f>
        <v>12655812.710000001</v>
      </c>
      <c r="C13" s="97"/>
    </row>
    <row r="14" spans="1:3" ht="15.75" x14ac:dyDescent="0.25">
      <c r="A14" s="74"/>
      <c r="B14" s="74"/>
      <c r="C14" s="74"/>
    </row>
    <row r="15" spans="1:3" ht="30" customHeight="1" x14ac:dyDescent="0.25">
      <c r="A15" s="91" t="s">
        <v>8</v>
      </c>
      <c r="B15" s="92"/>
      <c r="C15" s="93"/>
    </row>
    <row r="16" spans="1:3" ht="15.75" x14ac:dyDescent="0.25">
      <c r="A16" s="4" t="s">
        <v>32</v>
      </c>
      <c r="B16" s="82" t="str">
        <f>B8</f>
        <v>SETEMBRO</v>
      </c>
      <c r="C16" s="83"/>
    </row>
    <row r="17" spans="1:5" ht="15.75" x14ac:dyDescent="0.25">
      <c r="A17" s="86" t="s">
        <v>9</v>
      </c>
      <c r="B17" s="87"/>
      <c r="C17" s="88"/>
    </row>
    <row r="18" spans="1:5" ht="15.75" x14ac:dyDescent="0.25">
      <c r="A18" s="1" t="s">
        <v>16</v>
      </c>
      <c r="B18" s="103">
        <v>830279.147</v>
      </c>
      <c r="C18" s="103"/>
      <c r="E18" s="7"/>
    </row>
    <row r="19" spans="1:5" ht="15.75" x14ac:dyDescent="0.25">
      <c r="A19" s="1" t="s">
        <v>0</v>
      </c>
      <c r="B19" s="103">
        <v>2111295.3679999998</v>
      </c>
      <c r="C19" s="103"/>
      <c r="E19" s="7"/>
    </row>
    <row r="20" spans="1:5" ht="15.75" x14ac:dyDescent="0.25">
      <c r="A20" s="1" t="s">
        <v>1</v>
      </c>
      <c r="B20" s="103">
        <v>2635668.4580000001</v>
      </c>
      <c r="C20" s="103"/>
    </row>
    <row r="21" spans="1:5" ht="15.75" x14ac:dyDescent="0.25">
      <c r="A21" s="1" t="s">
        <v>2</v>
      </c>
      <c r="B21" s="103">
        <f>21576.037+618932</f>
        <v>640508.03700000001</v>
      </c>
      <c r="C21" s="103"/>
    </row>
    <row r="22" spans="1:5" ht="30" customHeight="1" x14ac:dyDescent="0.25">
      <c r="A22" s="2" t="s">
        <v>10</v>
      </c>
      <c r="B22" s="90">
        <f>SUM(B18:B21)</f>
        <v>6217751.0099999998</v>
      </c>
      <c r="C22" s="90"/>
      <c r="D22" s="5"/>
    </row>
    <row r="23" spans="1:5" x14ac:dyDescent="0.25">
      <c r="A23" s="85"/>
      <c r="B23" s="85"/>
      <c r="C23" s="85"/>
    </row>
    <row r="24" spans="1:5" x14ac:dyDescent="0.25">
      <c r="A24" s="101" t="s">
        <v>44</v>
      </c>
      <c r="B24" s="101"/>
      <c r="C24" s="101"/>
    </row>
    <row r="25" spans="1:5" ht="15.75" thickBot="1" x14ac:dyDescent="0.3">
      <c r="A25" s="17"/>
      <c r="B25" s="17"/>
      <c r="C25" s="17"/>
    </row>
    <row r="29" spans="1:5" x14ac:dyDescent="0.25">
      <c r="A29" s="84" t="s">
        <v>30</v>
      </c>
      <c r="B29" s="84"/>
      <c r="C29" s="84"/>
    </row>
    <row r="30" spans="1:5" ht="15.75" x14ac:dyDescent="0.25">
      <c r="A30" s="1" t="s">
        <v>16</v>
      </c>
      <c r="B30" s="99">
        <f>B18</f>
        <v>830279.147</v>
      </c>
      <c r="C30" s="100"/>
    </row>
    <row r="31" spans="1:5" ht="15.75" x14ac:dyDescent="0.25">
      <c r="A31" s="1" t="s">
        <v>0</v>
      </c>
      <c r="B31" s="99">
        <f>B19</f>
        <v>2111295.3679999998</v>
      </c>
      <c r="C31" s="100"/>
    </row>
    <row r="32" spans="1:5" ht="15.75" x14ac:dyDescent="0.25">
      <c r="A32" s="1" t="s">
        <v>1</v>
      </c>
      <c r="B32" s="99">
        <f>B20</f>
        <v>2635668.4580000001</v>
      </c>
      <c r="C32" s="100"/>
    </row>
    <row r="33" spans="1:3" ht="15.75" x14ac:dyDescent="0.25">
      <c r="A33" s="1" t="s">
        <v>2</v>
      </c>
      <c r="B33" s="99">
        <f>B21</f>
        <v>640508.03700000001</v>
      </c>
      <c r="C33" s="100"/>
    </row>
    <row r="34" spans="1:3" ht="15.75" x14ac:dyDescent="0.25">
      <c r="A34" s="12" t="s">
        <v>17</v>
      </c>
      <c r="B34" s="99">
        <v>3796743.81</v>
      </c>
      <c r="C34" s="100"/>
    </row>
  </sheetData>
  <mergeCells count="29">
    <mergeCell ref="A7:C7"/>
    <mergeCell ref="A1:C1"/>
    <mergeCell ref="A2:C3"/>
    <mergeCell ref="A4:C4"/>
    <mergeCell ref="A5:C5"/>
    <mergeCell ref="A6:C6"/>
    <mergeCell ref="B18:C18"/>
    <mergeCell ref="B8:C8"/>
    <mergeCell ref="B9:C9"/>
    <mergeCell ref="B10:C10"/>
    <mergeCell ref="B11:C11"/>
    <mergeCell ref="B12:C12"/>
    <mergeCell ref="B13:C13"/>
    <mergeCell ref="A14:C14"/>
    <mergeCell ref="A15:C15"/>
    <mergeCell ref="B16:C16"/>
    <mergeCell ref="A17:C17"/>
    <mergeCell ref="B34:C34"/>
    <mergeCell ref="B19:C19"/>
    <mergeCell ref="B20:C20"/>
    <mergeCell ref="B22:C22"/>
    <mergeCell ref="A23:C23"/>
    <mergeCell ref="A24:C24"/>
    <mergeCell ref="A29:C29"/>
    <mergeCell ref="B30:C30"/>
    <mergeCell ref="B31:C31"/>
    <mergeCell ref="B32:C32"/>
    <mergeCell ref="B21:C21"/>
    <mergeCell ref="B33:C33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B10" sqref="B10:C10"/>
    </sheetView>
  </sheetViews>
  <sheetFormatPr defaultRowHeight="15" x14ac:dyDescent="0.25"/>
  <cols>
    <col min="1" max="1" width="48.42578125" bestFit="1" customWidth="1"/>
    <col min="2" max="2" width="26.140625" customWidth="1"/>
    <col min="3" max="3" width="12.42578125" customWidth="1"/>
    <col min="4" max="4" width="16.85546875" bestFit="1" customWidth="1"/>
    <col min="5" max="5" width="10.5703125" bestFit="1" customWidth="1"/>
  </cols>
  <sheetData>
    <row r="1" spans="1:3" ht="57" customHeight="1" x14ac:dyDescent="0.25">
      <c r="A1" s="75"/>
      <c r="B1" s="75"/>
      <c r="C1" s="75"/>
    </row>
    <row r="2" spans="1:3" ht="37.5" customHeight="1" x14ac:dyDescent="0.25">
      <c r="A2" s="94" t="s">
        <v>29</v>
      </c>
      <c r="B2" s="94"/>
      <c r="C2" s="94"/>
    </row>
    <row r="3" spans="1:3" ht="15" customHeight="1" x14ac:dyDescent="0.25">
      <c r="A3" s="94"/>
      <c r="B3" s="94"/>
      <c r="C3" s="94"/>
    </row>
    <row r="4" spans="1:3" x14ac:dyDescent="0.25">
      <c r="A4" s="75"/>
      <c r="B4" s="75"/>
      <c r="C4" s="75"/>
    </row>
    <row r="5" spans="1:3" ht="15.75" x14ac:dyDescent="0.25">
      <c r="A5" s="76" t="s">
        <v>3</v>
      </c>
      <c r="B5" s="76"/>
      <c r="C5" s="76"/>
    </row>
    <row r="6" spans="1:3" ht="15.75" x14ac:dyDescent="0.25">
      <c r="A6" s="76"/>
      <c r="B6" s="76"/>
      <c r="C6" s="76"/>
    </row>
    <row r="7" spans="1:3" ht="31.5" customHeight="1" x14ac:dyDescent="0.25">
      <c r="A7" s="91" t="s">
        <v>4</v>
      </c>
      <c r="B7" s="92"/>
      <c r="C7" s="93"/>
    </row>
    <row r="8" spans="1:3" ht="15.75" x14ac:dyDescent="0.25">
      <c r="A8" s="4" t="s">
        <v>32</v>
      </c>
      <c r="B8" s="98" t="s">
        <v>23</v>
      </c>
      <c r="C8" s="98"/>
    </row>
    <row r="9" spans="1:3" ht="15.75" x14ac:dyDescent="0.25">
      <c r="A9" s="10" t="s">
        <v>6</v>
      </c>
      <c r="B9" s="95">
        <v>12494102.140000001</v>
      </c>
      <c r="C9" s="95"/>
    </row>
    <row r="10" spans="1:3" ht="15.75" x14ac:dyDescent="0.25">
      <c r="A10" s="10" t="s">
        <v>34</v>
      </c>
      <c r="B10" s="95">
        <v>-5869.16</v>
      </c>
      <c r="C10" s="95"/>
    </row>
    <row r="11" spans="1:3" ht="15.75" x14ac:dyDescent="0.25">
      <c r="A11" s="11" t="s">
        <v>5</v>
      </c>
      <c r="B11" s="102">
        <v>70268</v>
      </c>
      <c r="C11" s="102"/>
    </row>
    <row r="12" spans="1:3" ht="31.5" customHeight="1" x14ac:dyDescent="0.25">
      <c r="A12" s="2" t="s">
        <v>7</v>
      </c>
      <c r="B12" s="97">
        <f>SUM(B9:B10)</f>
        <v>12488232.98</v>
      </c>
      <c r="C12" s="97"/>
    </row>
    <row r="13" spans="1:3" ht="15.75" x14ac:dyDescent="0.25">
      <c r="A13" s="74"/>
      <c r="B13" s="74"/>
      <c r="C13" s="74"/>
    </row>
    <row r="14" spans="1:3" ht="30" customHeight="1" x14ac:dyDescent="0.25">
      <c r="A14" s="91" t="s">
        <v>8</v>
      </c>
      <c r="B14" s="92"/>
      <c r="C14" s="93"/>
    </row>
    <row r="15" spans="1:3" ht="15.75" x14ac:dyDescent="0.25">
      <c r="A15" s="4" t="s">
        <v>32</v>
      </c>
      <c r="B15" s="82" t="str">
        <f>B8</f>
        <v>OUTUBRO</v>
      </c>
      <c r="C15" s="83"/>
    </row>
    <row r="16" spans="1:3" ht="15.75" x14ac:dyDescent="0.25">
      <c r="A16" s="86" t="s">
        <v>9</v>
      </c>
      <c r="B16" s="87"/>
      <c r="C16" s="88"/>
    </row>
    <row r="17" spans="1:5" ht="15.75" x14ac:dyDescent="0.25">
      <c r="A17" s="1" t="s">
        <v>16</v>
      </c>
      <c r="B17" s="103">
        <v>2203684.96</v>
      </c>
      <c r="C17" s="103"/>
      <c r="E17" s="7"/>
    </row>
    <row r="18" spans="1:5" ht="15.75" x14ac:dyDescent="0.25">
      <c r="A18" s="1" t="s">
        <v>0</v>
      </c>
      <c r="B18" s="103">
        <v>2750263.17</v>
      </c>
      <c r="C18" s="103"/>
      <c r="E18" s="7"/>
    </row>
    <row r="19" spans="1:5" ht="15.75" x14ac:dyDescent="0.25">
      <c r="A19" s="1" t="s">
        <v>1</v>
      </c>
      <c r="B19" s="103">
        <v>4204411.46</v>
      </c>
      <c r="C19" s="103"/>
    </row>
    <row r="20" spans="1:5" ht="15.75" x14ac:dyDescent="0.25">
      <c r="A20" s="1" t="s">
        <v>2</v>
      </c>
      <c r="B20" s="103">
        <v>627539.74</v>
      </c>
      <c r="C20" s="103"/>
    </row>
    <row r="21" spans="1:5" ht="30" customHeight="1" x14ac:dyDescent="0.25">
      <c r="A21" s="2" t="s">
        <v>10</v>
      </c>
      <c r="B21" s="90">
        <f>SUM(B17:B20)</f>
        <v>9785899.3300000001</v>
      </c>
      <c r="C21" s="90"/>
      <c r="D21" s="5"/>
    </row>
    <row r="22" spans="1:5" x14ac:dyDescent="0.25">
      <c r="A22" s="85"/>
      <c r="B22" s="85"/>
      <c r="C22" s="85"/>
    </row>
    <row r="23" spans="1:5" x14ac:dyDescent="0.25">
      <c r="A23" s="105" t="s">
        <v>47</v>
      </c>
      <c r="B23" s="105"/>
      <c r="C23" s="105"/>
    </row>
    <row r="24" spans="1:5" ht="15.75" thickBot="1" x14ac:dyDescent="0.3">
      <c r="A24" s="50"/>
      <c r="B24" s="50"/>
      <c r="C24" s="50"/>
    </row>
    <row r="28" spans="1:5" x14ac:dyDescent="0.25">
      <c r="A28" s="84" t="s">
        <v>30</v>
      </c>
      <c r="B28" s="84"/>
      <c r="C28" s="84"/>
    </row>
    <row r="29" spans="1:5" ht="15.75" x14ac:dyDescent="0.25">
      <c r="A29" s="1" t="s">
        <v>16</v>
      </c>
      <c r="B29" s="99">
        <f>B17</f>
        <v>2203684.96</v>
      </c>
      <c r="C29" s="100"/>
    </row>
    <row r="30" spans="1:5" ht="15.75" x14ac:dyDescent="0.25">
      <c r="A30" s="1" t="s">
        <v>0</v>
      </c>
      <c r="B30" s="99">
        <f>B18</f>
        <v>2750263.17</v>
      </c>
      <c r="C30" s="100"/>
    </row>
    <row r="31" spans="1:5" ht="15.75" x14ac:dyDescent="0.25">
      <c r="A31" s="1" t="s">
        <v>1</v>
      </c>
      <c r="B31" s="99">
        <f>B19</f>
        <v>4204411.46</v>
      </c>
      <c r="C31" s="100"/>
    </row>
    <row r="32" spans="1:5" ht="15.75" x14ac:dyDescent="0.25">
      <c r="A32" s="1" t="s">
        <v>2</v>
      </c>
      <c r="B32" s="99">
        <f>B20</f>
        <v>627539.74</v>
      </c>
      <c r="C32" s="100"/>
    </row>
    <row r="33" spans="1:3" ht="15.75" x14ac:dyDescent="0.25">
      <c r="A33" s="12" t="s">
        <v>17</v>
      </c>
      <c r="B33" s="99">
        <v>3746469.89</v>
      </c>
      <c r="C33" s="100"/>
    </row>
  </sheetData>
  <mergeCells count="28">
    <mergeCell ref="B29:C29"/>
    <mergeCell ref="B30:C30"/>
    <mergeCell ref="B31:C31"/>
    <mergeCell ref="B32:C32"/>
    <mergeCell ref="B33:C33"/>
    <mergeCell ref="A28:C28"/>
    <mergeCell ref="A13:C13"/>
    <mergeCell ref="A14:C14"/>
    <mergeCell ref="B15:C15"/>
    <mergeCell ref="A16:C16"/>
    <mergeCell ref="B17:C17"/>
    <mergeCell ref="B18:C18"/>
    <mergeCell ref="B19:C19"/>
    <mergeCell ref="B20:C20"/>
    <mergeCell ref="B21:C21"/>
    <mergeCell ref="A22:C22"/>
    <mergeCell ref="A23:C23"/>
    <mergeCell ref="B12:C12"/>
    <mergeCell ref="A1:C1"/>
    <mergeCell ref="A2:C3"/>
    <mergeCell ref="A4:C4"/>
    <mergeCell ref="A5:C5"/>
    <mergeCell ref="A6:C6"/>
    <mergeCell ref="A7:C7"/>
    <mergeCell ref="B8:C8"/>
    <mergeCell ref="B9:C9"/>
    <mergeCell ref="B10:C10"/>
    <mergeCell ref="B11:C11"/>
  </mergeCell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workbookViewId="0">
      <selection activeCell="J12" sqref="J12"/>
    </sheetView>
  </sheetViews>
  <sheetFormatPr defaultRowHeight="15" x14ac:dyDescent="0.25"/>
  <cols>
    <col min="1" max="1" width="48.42578125" bestFit="1" customWidth="1"/>
    <col min="2" max="2" width="26.140625" customWidth="1"/>
    <col min="3" max="3" width="12.42578125" customWidth="1"/>
    <col min="4" max="4" width="16.85546875" bestFit="1" customWidth="1"/>
    <col min="5" max="5" width="14.28515625" bestFit="1" customWidth="1"/>
  </cols>
  <sheetData>
    <row r="1" spans="1:3" ht="57" customHeight="1" x14ac:dyDescent="0.25">
      <c r="A1" s="75"/>
      <c r="B1" s="75"/>
      <c r="C1" s="75"/>
    </row>
    <row r="2" spans="1:3" ht="37.5" customHeight="1" x14ac:dyDescent="0.25">
      <c r="A2" s="94" t="s">
        <v>29</v>
      </c>
      <c r="B2" s="94"/>
      <c r="C2" s="94"/>
    </row>
    <row r="3" spans="1:3" ht="15" customHeight="1" x14ac:dyDescent="0.25">
      <c r="A3" s="94"/>
      <c r="B3" s="94"/>
      <c r="C3" s="94"/>
    </row>
    <row r="4" spans="1:3" x14ac:dyDescent="0.25">
      <c r="A4" s="75"/>
      <c r="B4" s="75"/>
      <c r="C4" s="75"/>
    </row>
    <row r="5" spans="1:3" ht="15.75" x14ac:dyDescent="0.25">
      <c r="A5" s="76" t="s">
        <v>3</v>
      </c>
      <c r="B5" s="76"/>
      <c r="C5" s="76"/>
    </row>
    <row r="6" spans="1:3" ht="15.75" x14ac:dyDescent="0.25">
      <c r="A6" s="76"/>
      <c r="B6" s="76"/>
      <c r="C6" s="76"/>
    </row>
    <row r="7" spans="1:3" ht="31.5" customHeight="1" x14ac:dyDescent="0.25">
      <c r="A7" s="91" t="s">
        <v>4</v>
      </c>
      <c r="B7" s="92"/>
      <c r="C7" s="93"/>
    </row>
    <row r="8" spans="1:3" ht="15.75" x14ac:dyDescent="0.25">
      <c r="A8" s="82" t="s">
        <v>32</v>
      </c>
      <c r="B8" s="109"/>
      <c r="C8" s="83"/>
    </row>
    <row r="9" spans="1:3" ht="15.75" x14ac:dyDescent="0.25">
      <c r="A9" s="10" t="s">
        <v>6</v>
      </c>
      <c r="B9" s="95">
        <f>'2019'!N9</f>
        <v>114915460.17</v>
      </c>
      <c r="C9" s="95"/>
    </row>
    <row r="10" spans="1:3" ht="15.75" x14ac:dyDescent="0.25">
      <c r="A10" s="10" t="s">
        <v>35</v>
      </c>
      <c r="B10" s="104">
        <f>'2019'!N10</f>
        <v>-4447416.88</v>
      </c>
      <c r="C10" s="104"/>
    </row>
    <row r="11" spans="1:3" ht="15.75" x14ac:dyDescent="0.25">
      <c r="A11" s="10" t="s">
        <v>34</v>
      </c>
      <c r="B11" s="95">
        <f>'2019'!N11</f>
        <v>-50378.14</v>
      </c>
      <c r="C11" s="95"/>
    </row>
    <row r="12" spans="1:3" ht="15.75" x14ac:dyDescent="0.25">
      <c r="A12" s="11" t="s">
        <v>5</v>
      </c>
      <c r="B12" s="110">
        <f>'2019'!N12</f>
        <v>632580</v>
      </c>
      <c r="C12" s="111"/>
    </row>
    <row r="13" spans="1:3" ht="31.5" customHeight="1" x14ac:dyDescent="0.25">
      <c r="A13" s="2" t="s">
        <v>7</v>
      </c>
      <c r="B13" s="97">
        <f>SUM(B9:B11)</f>
        <v>110417665.15000001</v>
      </c>
      <c r="C13" s="97"/>
    </row>
    <row r="14" spans="1:3" ht="15.75" x14ac:dyDescent="0.25">
      <c r="A14" s="74"/>
      <c r="B14" s="74"/>
      <c r="C14" s="74"/>
    </row>
    <row r="15" spans="1:3" ht="30" customHeight="1" x14ac:dyDescent="0.25">
      <c r="A15" s="91" t="s">
        <v>8</v>
      </c>
      <c r="B15" s="92"/>
      <c r="C15" s="93"/>
    </row>
    <row r="16" spans="1:3" ht="15.75" x14ac:dyDescent="0.25">
      <c r="A16" s="82" t="s">
        <v>32</v>
      </c>
      <c r="B16" s="109"/>
      <c r="C16" s="83"/>
    </row>
    <row r="17" spans="1:5" ht="15.75" x14ac:dyDescent="0.25">
      <c r="A17" s="86" t="s">
        <v>9</v>
      </c>
      <c r="B17" s="87"/>
      <c r="C17" s="88"/>
    </row>
    <row r="18" spans="1:5" ht="15.75" x14ac:dyDescent="0.25">
      <c r="A18" s="1" t="s">
        <v>16</v>
      </c>
      <c r="B18" s="103">
        <f>'2019'!N19</f>
        <v>15313471.447000001</v>
      </c>
      <c r="C18" s="103"/>
      <c r="E18" s="7"/>
    </row>
    <row r="19" spans="1:5" ht="15.75" x14ac:dyDescent="0.25">
      <c r="A19" s="1" t="s">
        <v>0</v>
      </c>
      <c r="B19" s="103">
        <f>'2019'!N20</f>
        <v>22567323.398000002</v>
      </c>
      <c r="C19" s="103"/>
      <c r="E19" s="7"/>
    </row>
    <row r="20" spans="1:5" ht="15.75" x14ac:dyDescent="0.25">
      <c r="A20" s="1" t="s">
        <v>1</v>
      </c>
      <c r="B20" s="103">
        <f>'2019'!N21</f>
        <v>26136350.168000001</v>
      </c>
      <c r="C20" s="103"/>
    </row>
    <row r="21" spans="1:5" ht="15.75" x14ac:dyDescent="0.25">
      <c r="A21" s="1" t="s">
        <v>2</v>
      </c>
      <c r="B21" s="103">
        <f>'2019'!N22</f>
        <v>1423926.5870000001</v>
      </c>
      <c r="C21" s="103"/>
    </row>
    <row r="22" spans="1:5" ht="30" customHeight="1" x14ac:dyDescent="0.25">
      <c r="A22" s="2" t="s">
        <v>10</v>
      </c>
      <c r="B22" s="108">
        <f>'2019'!N23</f>
        <v>65441071.599999994</v>
      </c>
      <c r="C22" s="108"/>
      <c r="D22" s="5"/>
      <c r="E22" s="5"/>
    </row>
    <row r="23" spans="1:5" x14ac:dyDescent="0.25">
      <c r="A23" s="85"/>
      <c r="B23" s="85"/>
      <c r="C23" s="85"/>
    </row>
    <row r="24" spans="1:5" x14ac:dyDescent="0.25">
      <c r="A24" s="101" t="s">
        <v>49</v>
      </c>
      <c r="B24" s="101"/>
      <c r="C24" s="101"/>
    </row>
    <row r="25" spans="1:5" ht="15.75" thickBot="1" x14ac:dyDescent="0.3">
      <c r="A25" s="17"/>
      <c r="B25" s="17"/>
      <c r="C25" s="17"/>
    </row>
    <row r="29" spans="1:5" x14ac:dyDescent="0.25">
      <c r="A29" s="84" t="s">
        <v>30</v>
      </c>
      <c r="B29" s="84"/>
      <c r="C29" s="84"/>
    </row>
    <row r="30" spans="1:5" ht="15.75" x14ac:dyDescent="0.25">
      <c r="A30" s="1" t="s">
        <v>16</v>
      </c>
      <c r="B30" s="106">
        <f>B18</f>
        <v>15313471.447000001</v>
      </c>
      <c r="C30" s="107"/>
    </row>
    <row r="31" spans="1:5" ht="15.75" x14ac:dyDescent="0.25">
      <c r="A31" s="1" t="s">
        <v>0</v>
      </c>
      <c r="B31" s="106">
        <f>B19</f>
        <v>22567323.398000002</v>
      </c>
      <c r="C31" s="107"/>
    </row>
    <row r="32" spans="1:5" ht="15.75" x14ac:dyDescent="0.25">
      <c r="A32" s="1" t="s">
        <v>1</v>
      </c>
      <c r="B32" s="106">
        <f>B20</f>
        <v>26136350.168000001</v>
      </c>
      <c r="C32" s="107"/>
    </row>
    <row r="33" spans="1:3" ht="15.75" x14ac:dyDescent="0.25">
      <c r="A33" s="1" t="s">
        <v>2</v>
      </c>
      <c r="B33" s="106">
        <f>B21</f>
        <v>1423926.5870000001</v>
      </c>
      <c r="C33" s="107"/>
    </row>
    <row r="34" spans="1:3" ht="15.75" x14ac:dyDescent="0.25">
      <c r="A34" s="12" t="s">
        <v>17</v>
      </c>
      <c r="B34" s="106">
        <f>'2019'!N25</f>
        <v>33125299.829999998</v>
      </c>
      <c r="C34" s="107"/>
    </row>
  </sheetData>
  <mergeCells count="29">
    <mergeCell ref="A16:C16"/>
    <mergeCell ref="B18:C18"/>
    <mergeCell ref="B10:C10"/>
    <mergeCell ref="B11:C11"/>
    <mergeCell ref="B12:C12"/>
    <mergeCell ref="B13:C13"/>
    <mergeCell ref="A8:C8"/>
    <mergeCell ref="A7:C7"/>
    <mergeCell ref="A1:C1"/>
    <mergeCell ref="A2:C3"/>
    <mergeCell ref="A4:C4"/>
    <mergeCell ref="A5:C5"/>
    <mergeCell ref="A6:C6"/>
    <mergeCell ref="B9:C9"/>
    <mergeCell ref="B34:C34"/>
    <mergeCell ref="B19:C19"/>
    <mergeCell ref="B20:C20"/>
    <mergeCell ref="B22:C22"/>
    <mergeCell ref="A23:C23"/>
    <mergeCell ref="A24:C24"/>
    <mergeCell ref="A29:C29"/>
    <mergeCell ref="B30:C30"/>
    <mergeCell ref="B31:C31"/>
    <mergeCell ref="B32:C32"/>
    <mergeCell ref="A14:C14"/>
    <mergeCell ref="A15:C15"/>
    <mergeCell ref="B21:C21"/>
    <mergeCell ref="B33:C33"/>
    <mergeCell ref="A17:C1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topLeftCell="A7" workbookViewId="0">
      <selection activeCell="H24" sqref="H24"/>
    </sheetView>
  </sheetViews>
  <sheetFormatPr defaultRowHeight="15" x14ac:dyDescent="0.25"/>
  <cols>
    <col min="1" max="1" width="48.42578125" bestFit="1" customWidth="1"/>
    <col min="2" max="2" width="26.140625" customWidth="1"/>
    <col min="3" max="3" width="12.42578125" customWidth="1"/>
    <col min="4" max="4" width="16.85546875" bestFit="1" customWidth="1"/>
    <col min="5" max="5" width="10.5703125" bestFit="1" customWidth="1"/>
  </cols>
  <sheetData>
    <row r="1" spans="1:3" ht="57" customHeight="1" x14ac:dyDescent="0.25">
      <c r="A1" s="75"/>
      <c r="B1" s="75"/>
      <c r="C1" s="75"/>
    </row>
    <row r="2" spans="1:3" ht="37.5" customHeight="1" x14ac:dyDescent="0.25">
      <c r="A2" s="94" t="s">
        <v>29</v>
      </c>
      <c r="B2" s="94"/>
      <c r="C2" s="94"/>
    </row>
    <row r="3" spans="1:3" ht="15" customHeight="1" x14ac:dyDescent="0.25">
      <c r="A3" s="94"/>
      <c r="B3" s="94"/>
      <c r="C3" s="94"/>
    </row>
    <row r="4" spans="1:3" x14ac:dyDescent="0.25">
      <c r="A4" s="75"/>
      <c r="B4" s="75"/>
      <c r="C4" s="75"/>
    </row>
    <row r="5" spans="1:3" ht="15.75" x14ac:dyDescent="0.25">
      <c r="A5" s="76" t="s">
        <v>3</v>
      </c>
      <c r="B5" s="76"/>
      <c r="C5" s="76"/>
    </row>
    <row r="6" spans="1:3" ht="15.75" x14ac:dyDescent="0.25">
      <c r="A6" s="76"/>
      <c r="B6" s="76"/>
      <c r="C6" s="76"/>
    </row>
    <row r="7" spans="1:3" ht="31.5" customHeight="1" x14ac:dyDescent="0.25">
      <c r="A7" s="91" t="s">
        <v>4</v>
      </c>
      <c r="B7" s="92"/>
      <c r="C7" s="93"/>
    </row>
    <row r="8" spans="1:3" ht="15.75" x14ac:dyDescent="0.25">
      <c r="A8" s="4" t="s">
        <v>32</v>
      </c>
      <c r="B8" s="98" t="s">
        <v>12</v>
      </c>
      <c r="C8" s="98"/>
    </row>
    <row r="9" spans="1:3" ht="15.75" x14ac:dyDescent="0.25">
      <c r="A9" s="10" t="s">
        <v>6</v>
      </c>
      <c r="B9" s="95">
        <v>10083986.630000001</v>
      </c>
      <c r="C9" s="95"/>
    </row>
    <row r="10" spans="1:3" ht="15.75" x14ac:dyDescent="0.25">
      <c r="A10" s="10" t="s">
        <v>35</v>
      </c>
      <c r="B10" s="95">
        <v>-497667.09</v>
      </c>
      <c r="C10" s="95"/>
    </row>
    <row r="11" spans="1:3" ht="15.75" x14ac:dyDescent="0.25">
      <c r="A11" s="10" t="s">
        <v>34</v>
      </c>
      <c r="B11" s="95">
        <v>-4320.5600000000004</v>
      </c>
      <c r="C11" s="95"/>
    </row>
    <row r="12" spans="1:3" ht="15.75" x14ac:dyDescent="0.25">
      <c r="A12" s="11" t="s">
        <v>5</v>
      </c>
      <c r="B12" s="96">
        <v>58256</v>
      </c>
      <c r="C12" s="96"/>
    </row>
    <row r="13" spans="1:3" ht="31.5" customHeight="1" x14ac:dyDescent="0.25">
      <c r="A13" s="2" t="s">
        <v>7</v>
      </c>
      <c r="B13" s="97">
        <f>SUM(B9:B11)</f>
        <v>9581998.9800000004</v>
      </c>
      <c r="C13" s="97"/>
    </row>
    <row r="14" spans="1:3" ht="15.75" x14ac:dyDescent="0.25">
      <c r="A14" s="74"/>
      <c r="B14" s="74"/>
      <c r="C14" s="74"/>
    </row>
    <row r="15" spans="1:3" ht="30" customHeight="1" x14ac:dyDescent="0.25">
      <c r="A15" s="91" t="s">
        <v>8</v>
      </c>
      <c r="B15" s="92"/>
      <c r="C15" s="93"/>
    </row>
    <row r="16" spans="1:3" ht="15.75" x14ac:dyDescent="0.25">
      <c r="A16" s="4" t="s">
        <v>32</v>
      </c>
      <c r="B16" s="82" t="s">
        <v>12</v>
      </c>
      <c r="C16" s="83"/>
    </row>
    <row r="17" spans="1:5" ht="15.75" x14ac:dyDescent="0.25">
      <c r="A17" s="86" t="s">
        <v>9</v>
      </c>
      <c r="B17" s="87"/>
      <c r="C17" s="88"/>
    </row>
    <row r="18" spans="1:5" ht="15.75" x14ac:dyDescent="0.25">
      <c r="A18" s="1" t="s">
        <v>16</v>
      </c>
      <c r="B18" s="89">
        <f>1505217.46+13995.12</f>
        <v>1519212.58</v>
      </c>
      <c r="C18" s="89"/>
      <c r="E18" s="7"/>
    </row>
    <row r="19" spans="1:5" ht="15.75" x14ac:dyDescent="0.25">
      <c r="A19" s="1" t="s">
        <v>0</v>
      </c>
      <c r="B19" s="89">
        <f>2286668.89+13995.12</f>
        <v>2300664.0100000002</v>
      </c>
      <c r="C19" s="89"/>
      <c r="E19" s="7"/>
    </row>
    <row r="20" spans="1:5" ht="15.75" x14ac:dyDescent="0.25">
      <c r="A20" s="1" t="s">
        <v>1</v>
      </c>
      <c r="B20" s="89">
        <f>3260258.65+13995.12</f>
        <v>3274253.77</v>
      </c>
      <c r="C20" s="89"/>
    </row>
    <row r="21" spans="1:5" ht="15.75" x14ac:dyDescent="0.25">
      <c r="A21" s="1" t="s">
        <v>2</v>
      </c>
      <c r="B21" s="89">
        <f>709.95+13995.12</f>
        <v>14705.070000000002</v>
      </c>
      <c r="C21" s="89"/>
    </row>
    <row r="22" spans="1:5" ht="30" customHeight="1" x14ac:dyDescent="0.25">
      <c r="A22" s="2" t="s">
        <v>10</v>
      </c>
      <c r="B22" s="90">
        <f>SUM(B18:B21)</f>
        <v>7108835.4300000006</v>
      </c>
      <c r="C22" s="90"/>
      <c r="D22" s="5"/>
    </row>
    <row r="23" spans="1:5" x14ac:dyDescent="0.25">
      <c r="A23" s="85"/>
      <c r="B23" s="85"/>
      <c r="C23" s="85"/>
    </row>
    <row r="24" spans="1:5" x14ac:dyDescent="0.25">
      <c r="A24" s="101" t="s">
        <v>36</v>
      </c>
      <c r="B24" s="101"/>
      <c r="C24" s="101"/>
    </row>
    <row r="25" spans="1:5" ht="15.75" thickBot="1" x14ac:dyDescent="0.3">
      <c r="A25" s="17"/>
      <c r="B25" s="17"/>
      <c r="C25" s="17"/>
    </row>
    <row r="29" spans="1:5" x14ac:dyDescent="0.25">
      <c r="A29" s="84" t="s">
        <v>30</v>
      </c>
      <c r="B29" s="84"/>
      <c r="C29" s="84"/>
    </row>
    <row r="30" spans="1:5" ht="15.75" x14ac:dyDescent="0.25">
      <c r="A30" s="1" t="s">
        <v>16</v>
      </c>
      <c r="B30" s="99">
        <f>B18</f>
        <v>1519212.58</v>
      </c>
      <c r="C30" s="100"/>
    </row>
    <row r="31" spans="1:5" ht="15.75" x14ac:dyDescent="0.25">
      <c r="A31" s="1" t="s">
        <v>0</v>
      </c>
      <c r="B31" s="99">
        <f t="shared" ref="B31:B33" si="0">B19</f>
        <v>2300664.0100000002</v>
      </c>
      <c r="C31" s="100"/>
    </row>
    <row r="32" spans="1:5" ht="15.75" x14ac:dyDescent="0.25">
      <c r="A32" s="1" t="s">
        <v>1</v>
      </c>
      <c r="B32" s="99">
        <f t="shared" si="0"/>
        <v>3274253.77</v>
      </c>
      <c r="C32" s="100"/>
    </row>
    <row r="33" spans="1:3" ht="15.75" x14ac:dyDescent="0.25">
      <c r="A33" s="1" t="s">
        <v>2</v>
      </c>
      <c r="B33" s="99">
        <f t="shared" si="0"/>
        <v>14705.070000000002</v>
      </c>
      <c r="C33" s="100"/>
    </row>
    <row r="34" spans="1:3" ht="15.75" x14ac:dyDescent="0.25">
      <c r="A34" s="12" t="s">
        <v>17</v>
      </c>
      <c r="B34" s="99">
        <v>2874599.69</v>
      </c>
      <c r="C34" s="100"/>
    </row>
  </sheetData>
  <mergeCells count="29">
    <mergeCell ref="B34:C34"/>
    <mergeCell ref="A24:C24"/>
    <mergeCell ref="B30:C30"/>
    <mergeCell ref="B31:C31"/>
    <mergeCell ref="B32:C32"/>
    <mergeCell ref="B33:C33"/>
    <mergeCell ref="A15:C15"/>
    <mergeCell ref="A1:C1"/>
    <mergeCell ref="A2:C3"/>
    <mergeCell ref="A4:C4"/>
    <mergeCell ref="A5:C5"/>
    <mergeCell ref="A6:C6"/>
    <mergeCell ref="A7:C7"/>
    <mergeCell ref="B9:C9"/>
    <mergeCell ref="B12:C12"/>
    <mergeCell ref="B13:C13"/>
    <mergeCell ref="A14:C14"/>
    <mergeCell ref="B8:C8"/>
    <mergeCell ref="B11:C11"/>
    <mergeCell ref="B10:C10"/>
    <mergeCell ref="B16:C16"/>
    <mergeCell ref="A29:C29"/>
    <mergeCell ref="A23:C23"/>
    <mergeCell ref="A17:C17"/>
    <mergeCell ref="B18:C18"/>
    <mergeCell ref="B19:C19"/>
    <mergeCell ref="B20:C20"/>
    <mergeCell ref="B21:C21"/>
    <mergeCell ref="B22:C2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topLeftCell="A16" workbookViewId="0">
      <selection activeCell="I24" sqref="I24"/>
    </sheetView>
  </sheetViews>
  <sheetFormatPr defaultRowHeight="15" x14ac:dyDescent="0.25"/>
  <cols>
    <col min="1" max="1" width="48.42578125" bestFit="1" customWidth="1"/>
    <col min="2" max="2" width="26.140625" customWidth="1"/>
    <col min="3" max="3" width="12.42578125" customWidth="1"/>
    <col min="4" max="4" width="16.85546875" bestFit="1" customWidth="1"/>
    <col min="5" max="5" width="10.5703125" bestFit="1" customWidth="1"/>
  </cols>
  <sheetData>
    <row r="1" spans="1:3" ht="57" customHeight="1" x14ac:dyDescent="0.25">
      <c r="A1" s="75"/>
      <c r="B1" s="75"/>
      <c r="C1" s="75"/>
    </row>
    <row r="2" spans="1:3" ht="37.5" customHeight="1" x14ac:dyDescent="0.25">
      <c r="A2" s="94" t="s">
        <v>29</v>
      </c>
      <c r="B2" s="94"/>
      <c r="C2" s="94"/>
    </row>
    <row r="3" spans="1:3" ht="15" customHeight="1" x14ac:dyDescent="0.25">
      <c r="A3" s="94"/>
      <c r="B3" s="94"/>
      <c r="C3" s="94"/>
    </row>
    <row r="4" spans="1:3" x14ac:dyDescent="0.25">
      <c r="A4" s="75"/>
      <c r="B4" s="75"/>
      <c r="C4" s="75"/>
    </row>
    <row r="5" spans="1:3" ht="15.75" x14ac:dyDescent="0.25">
      <c r="A5" s="76" t="s">
        <v>3</v>
      </c>
      <c r="B5" s="76"/>
      <c r="C5" s="76"/>
    </row>
    <row r="6" spans="1:3" ht="15.75" x14ac:dyDescent="0.25">
      <c r="A6" s="76"/>
      <c r="B6" s="76"/>
      <c r="C6" s="76"/>
    </row>
    <row r="7" spans="1:3" ht="31.5" customHeight="1" x14ac:dyDescent="0.25">
      <c r="A7" s="91" t="s">
        <v>4</v>
      </c>
      <c r="B7" s="92"/>
      <c r="C7" s="93"/>
    </row>
    <row r="8" spans="1:3" ht="15.75" x14ac:dyDescent="0.25">
      <c r="A8" s="4" t="s">
        <v>32</v>
      </c>
      <c r="B8" s="98" t="s">
        <v>13</v>
      </c>
      <c r="C8" s="98"/>
    </row>
    <row r="9" spans="1:3" ht="15.75" x14ac:dyDescent="0.25">
      <c r="A9" s="10" t="s">
        <v>6</v>
      </c>
      <c r="B9" s="95">
        <v>8471311</v>
      </c>
      <c r="C9" s="95"/>
    </row>
    <row r="10" spans="1:3" ht="15.75" x14ac:dyDescent="0.25">
      <c r="A10" s="10" t="s">
        <v>35</v>
      </c>
      <c r="B10" s="95">
        <v>-421502</v>
      </c>
      <c r="C10" s="95"/>
    </row>
    <row r="11" spans="1:3" ht="15.75" x14ac:dyDescent="0.25">
      <c r="A11" s="10" t="s">
        <v>34</v>
      </c>
      <c r="B11" s="95">
        <v>-10594</v>
      </c>
      <c r="C11" s="95"/>
    </row>
    <row r="12" spans="1:3" ht="15.75" x14ac:dyDescent="0.25">
      <c r="A12" s="11" t="s">
        <v>5</v>
      </c>
      <c r="B12" s="96">
        <v>49611</v>
      </c>
      <c r="C12" s="96"/>
    </row>
    <row r="13" spans="1:3" ht="31.5" customHeight="1" x14ac:dyDescent="0.25">
      <c r="A13" s="2" t="s">
        <v>7</v>
      </c>
      <c r="B13" s="97">
        <f>SUM(B9:B11)</f>
        <v>8039215</v>
      </c>
      <c r="C13" s="97"/>
    </row>
    <row r="14" spans="1:3" ht="15.75" x14ac:dyDescent="0.25">
      <c r="A14" s="74"/>
      <c r="B14" s="74"/>
      <c r="C14" s="74"/>
    </row>
    <row r="15" spans="1:3" ht="30" customHeight="1" x14ac:dyDescent="0.25">
      <c r="A15" s="91" t="s">
        <v>8</v>
      </c>
      <c r="B15" s="92"/>
      <c r="C15" s="93"/>
    </row>
    <row r="16" spans="1:3" ht="15.75" x14ac:dyDescent="0.25">
      <c r="A16" s="4" t="s">
        <v>32</v>
      </c>
      <c r="B16" s="82" t="str">
        <f>B8</f>
        <v>FEVEREIRO</v>
      </c>
      <c r="C16" s="83"/>
    </row>
    <row r="17" spans="1:5" ht="15.75" x14ac:dyDescent="0.25">
      <c r="A17" s="86" t="s">
        <v>9</v>
      </c>
      <c r="B17" s="87"/>
      <c r="C17" s="88"/>
    </row>
    <row r="18" spans="1:5" ht="15.75" x14ac:dyDescent="0.25">
      <c r="A18" s="1" t="s">
        <v>16</v>
      </c>
      <c r="B18" s="89">
        <v>1454534.8</v>
      </c>
      <c r="C18" s="89"/>
      <c r="E18" s="7"/>
    </row>
    <row r="19" spans="1:5" ht="15.75" x14ac:dyDescent="0.25">
      <c r="A19" s="1" t="s">
        <v>0</v>
      </c>
      <c r="B19" s="89">
        <v>2103529.5099999998</v>
      </c>
      <c r="C19" s="89"/>
      <c r="E19" s="7"/>
    </row>
    <row r="20" spans="1:5" ht="15.75" x14ac:dyDescent="0.25">
      <c r="A20" s="1" t="s">
        <v>1</v>
      </c>
      <c r="B20" s="89">
        <v>2317506.14</v>
      </c>
      <c r="C20" s="89"/>
    </row>
    <row r="21" spans="1:5" ht="15.75" x14ac:dyDescent="0.25">
      <c r="A21" s="1" t="s">
        <v>2</v>
      </c>
      <c r="B21" s="89">
        <v>11082.49</v>
      </c>
      <c r="C21" s="89"/>
    </row>
    <row r="22" spans="1:5" ht="30" customHeight="1" x14ac:dyDescent="0.25">
      <c r="A22" s="2" t="s">
        <v>10</v>
      </c>
      <c r="B22" s="90">
        <f>SUM(B18:B21)</f>
        <v>5886652.9399999995</v>
      </c>
      <c r="C22" s="90"/>
      <c r="D22" s="5"/>
    </row>
    <row r="23" spans="1:5" x14ac:dyDescent="0.25">
      <c r="A23" s="85"/>
      <c r="B23" s="85"/>
      <c r="C23" s="85"/>
    </row>
    <row r="24" spans="1:5" x14ac:dyDescent="0.25">
      <c r="A24" s="101" t="s">
        <v>37</v>
      </c>
      <c r="B24" s="101"/>
      <c r="C24" s="101"/>
    </row>
    <row r="25" spans="1:5" ht="15.75" thickBot="1" x14ac:dyDescent="0.3">
      <c r="A25" s="17"/>
      <c r="B25" s="17"/>
      <c r="C25" s="17"/>
    </row>
    <row r="29" spans="1:5" x14ac:dyDescent="0.25">
      <c r="A29" s="84" t="s">
        <v>30</v>
      </c>
      <c r="B29" s="84"/>
      <c r="C29" s="84"/>
    </row>
    <row r="30" spans="1:5" ht="15.75" x14ac:dyDescent="0.25">
      <c r="A30" s="1" t="s">
        <v>16</v>
      </c>
      <c r="B30" s="99">
        <f>B18</f>
        <v>1454534.8</v>
      </c>
      <c r="C30" s="100"/>
    </row>
    <row r="31" spans="1:5" ht="15.75" x14ac:dyDescent="0.25">
      <c r="A31" s="1" t="s">
        <v>0</v>
      </c>
      <c r="B31" s="99">
        <f t="shared" ref="B31:B33" si="0">B19</f>
        <v>2103529.5099999998</v>
      </c>
      <c r="C31" s="100"/>
    </row>
    <row r="32" spans="1:5" ht="15.75" x14ac:dyDescent="0.25">
      <c r="A32" s="1" t="s">
        <v>1</v>
      </c>
      <c r="B32" s="99">
        <f t="shared" si="0"/>
        <v>2317506.14</v>
      </c>
      <c r="C32" s="100"/>
    </row>
    <row r="33" spans="1:3" ht="15.75" x14ac:dyDescent="0.25">
      <c r="A33" s="1" t="s">
        <v>2</v>
      </c>
      <c r="B33" s="99">
        <f t="shared" si="0"/>
        <v>11082.49</v>
      </c>
      <c r="C33" s="100"/>
    </row>
    <row r="34" spans="1:3" ht="15.75" x14ac:dyDescent="0.25">
      <c r="A34" s="12" t="s">
        <v>17</v>
      </c>
      <c r="B34" s="99">
        <v>2411764</v>
      </c>
      <c r="C34" s="100"/>
    </row>
  </sheetData>
  <mergeCells count="29">
    <mergeCell ref="B34:C34"/>
    <mergeCell ref="B19:C19"/>
    <mergeCell ref="B20:C20"/>
    <mergeCell ref="B21:C21"/>
    <mergeCell ref="B22:C22"/>
    <mergeCell ref="A23:C23"/>
    <mergeCell ref="A24:C24"/>
    <mergeCell ref="A29:C29"/>
    <mergeCell ref="B30:C30"/>
    <mergeCell ref="B31:C31"/>
    <mergeCell ref="B32:C32"/>
    <mergeCell ref="B33:C33"/>
    <mergeCell ref="B18:C18"/>
    <mergeCell ref="B8:C8"/>
    <mergeCell ref="B9:C9"/>
    <mergeCell ref="B10:C10"/>
    <mergeCell ref="B11:C11"/>
    <mergeCell ref="B12:C12"/>
    <mergeCell ref="B13:C13"/>
    <mergeCell ref="A14:C14"/>
    <mergeCell ref="A15:C15"/>
    <mergeCell ref="B16:C16"/>
    <mergeCell ref="A17:C17"/>
    <mergeCell ref="A7:C7"/>
    <mergeCell ref="A1:C1"/>
    <mergeCell ref="A2:C3"/>
    <mergeCell ref="A4:C4"/>
    <mergeCell ref="A5:C5"/>
    <mergeCell ref="A6:C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topLeftCell="A22" workbookViewId="0">
      <selection activeCell="G19" sqref="G19"/>
    </sheetView>
  </sheetViews>
  <sheetFormatPr defaultRowHeight="15" x14ac:dyDescent="0.25"/>
  <cols>
    <col min="1" max="1" width="48.42578125" bestFit="1" customWidth="1"/>
    <col min="2" max="2" width="26.140625" customWidth="1"/>
    <col min="3" max="3" width="12.42578125" customWidth="1"/>
    <col min="4" max="4" width="16.85546875" bestFit="1" customWidth="1"/>
    <col min="5" max="5" width="10.5703125" bestFit="1" customWidth="1"/>
  </cols>
  <sheetData>
    <row r="1" spans="1:3" ht="57" customHeight="1" x14ac:dyDescent="0.25">
      <c r="A1" s="75"/>
      <c r="B1" s="75"/>
      <c r="C1" s="75"/>
    </row>
    <row r="2" spans="1:3" ht="37.5" customHeight="1" x14ac:dyDescent="0.25">
      <c r="A2" s="94" t="s">
        <v>29</v>
      </c>
      <c r="B2" s="94"/>
      <c r="C2" s="94"/>
    </row>
    <row r="3" spans="1:3" ht="15" customHeight="1" x14ac:dyDescent="0.25">
      <c r="A3" s="94"/>
      <c r="B3" s="94"/>
      <c r="C3" s="94"/>
    </row>
    <row r="4" spans="1:3" x14ac:dyDescent="0.25">
      <c r="A4" s="75"/>
      <c r="B4" s="75"/>
      <c r="C4" s="75"/>
    </row>
    <row r="5" spans="1:3" ht="15.75" x14ac:dyDescent="0.25">
      <c r="A5" s="76" t="s">
        <v>3</v>
      </c>
      <c r="B5" s="76"/>
      <c r="C5" s="76"/>
    </row>
    <row r="6" spans="1:3" ht="15.75" x14ac:dyDescent="0.25">
      <c r="A6" s="76"/>
      <c r="B6" s="76"/>
      <c r="C6" s="76"/>
    </row>
    <row r="7" spans="1:3" ht="31.5" customHeight="1" x14ac:dyDescent="0.25">
      <c r="A7" s="91" t="s">
        <v>4</v>
      </c>
      <c r="B7" s="92"/>
      <c r="C7" s="93"/>
    </row>
    <row r="8" spans="1:3" ht="15.75" x14ac:dyDescent="0.25">
      <c r="A8" s="4" t="s">
        <v>32</v>
      </c>
      <c r="B8" s="98" t="s">
        <v>14</v>
      </c>
      <c r="C8" s="98"/>
    </row>
    <row r="9" spans="1:3" ht="15.75" x14ac:dyDescent="0.25">
      <c r="A9" s="10" t="s">
        <v>6</v>
      </c>
      <c r="B9" s="95">
        <v>9388006</v>
      </c>
      <c r="C9" s="95"/>
    </row>
    <row r="10" spans="1:3" ht="15.75" x14ac:dyDescent="0.25">
      <c r="A10" s="10" t="s">
        <v>35</v>
      </c>
      <c r="B10" s="95">
        <v>-467766</v>
      </c>
      <c r="C10" s="95"/>
    </row>
    <row r="11" spans="1:3" ht="15.75" x14ac:dyDescent="0.25">
      <c r="A11" s="10" t="s">
        <v>34</v>
      </c>
      <c r="B11" s="95">
        <v>-2431</v>
      </c>
      <c r="C11" s="95"/>
    </row>
    <row r="12" spans="1:3" ht="15.75" x14ac:dyDescent="0.25">
      <c r="A12" s="11" t="s">
        <v>5</v>
      </c>
      <c r="B12" s="96">
        <v>54871</v>
      </c>
      <c r="C12" s="96"/>
    </row>
    <row r="13" spans="1:3" ht="31.5" customHeight="1" x14ac:dyDescent="0.25">
      <c r="A13" s="2" t="s">
        <v>7</v>
      </c>
      <c r="B13" s="97">
        <f>SUM(B9:B11)</f>
        <v>8917809</v>
      </c>
      <c r="C13" s="97"/>
    </row>
    <row r="14" spans="1:3" ht="15.75" x14ac:dyDescent="0.25">
      <c r="A14" s="74"/>
      <c r="B14" s="74"/>
      <c r="C14" s="74"/>
    </row>
    <row r="15" spans="1:3" ht="30" customHeight="1" x14ac:dyDescent="0.25">
      <c r="A15" s="91" t="s">
        <v>8</v>
      </c>
      <c r="B15" s="92"/>
      <c r="C15" s="93"/>
    </row>
    <row r="16" spans="1:3" ht="15.75" x14ac:dyDescent="0.25">
      <c r="A16" s="4" t="s">
        <v>32</v>
      </c>
      <c r="B16" s="82" t="str">
        <f>B8</f>
        <v>MARÇO</v>
      </c>
      <c r="C16" s="83"/>
    </row>
    <row r="17" spans="1:5" ht="15.75" x14ac:dyDescent="0.25">
      <c r="A17" s="86" t="s">
        <v>9</v>
      </c>
      <c r="B17" s="87"/>
      <c r="C17" s="88"/>
    </row>
    <row r="18" spans="1:5" ht="15.75" x14ac:dyDescent="0.25">
      <c r="A18" s="1" t="s">
        <v>16</v>
      </c>
      <c r="B18" s="89">
        <f>1324763.93+12713.39</f>
        <v>1337477.3199999998</v>
      </c>
      <c r="C18" s="89"/>
      <c r="E18" s="7"/>
    </row>
    <row r="19" spans="1:5" ht="15.75" x14ac:dyDescent="0.25">
      <c r="A19" s="1" t="s">
        <v>0</v>
      </c>
      <c r="B19" s="89">
        <f>3109290.35+12713.39</f>
        <v>3122003.74</v>
      </c>
      <c r="C19" s="89"/>
      <c r="E19" s="7"/>
    </row>
    <row r="20" spans="1:5" ht="15.75" x14ac:dyDescent="0.25">
      <c r="A20" s="1" t="s">
        <v>1</v>
      </c>
      <c r="B20" s="89">
        <f>2322999.95+12713.39</f>
        <v>2335713.3400000003</v>
      </c>
      <c r="C20" s="89"/>
    </row>
    <row r="21" spans="1:5" ht="15.75" x14ac:dyDescent="0.25">
      <c r="A21" s="1" t="s">
        <v>2</v>
      </c>
      <c r="B21" s="89">
        <v>12713.39</v>
      </c>
      <c r="C21" s="89"/>
    </row>
    <row r="22" spans="1:5" ht="30" customHeight="1" x14ac:dyDescent="0.25">
      <c r="A22" s="2" t="s">
        <v>10</v>
      </c>
      <c r="B22" s="90">
        <f>SUM(B18:B21)</f>
        <v>6807907.79</v>
      </c>
      <c r="C22" s="90"/>
      <c r="D22" s="5"/>
    </row>
    <row r="23" spans="1:5" x14ac:dyDescent="0.25">
      <c r="A23" s="85"/>
      <c r="B23" s="85"/>
      <c r="C23" s="85"/>
    </row>
    <row r="24" spans="1:5" x14ac:dyDescent="0.25">
      <c r="A24" s="101" t="s">
        <v>38</v>
      </c>
      <c r="B24" s="101"/>
      <c r="C24" s="101"/>
    </row>
    <row r="25" spans="1:5" ht="15.75" thickBot="1" x14ac:dyDescent="0.3">
      <c r="A25" s="17"/>
      <c r="B25" s="17"/>
      <c r="C25" s="17"/>
    </row>
    <row r="29" spans="1:5" x14ac:dyDescent="0.25">
      <c r="A29" s="84" t="s">
        <v>30</v>
      </c>
      <c r="B29" s="84"/>
      <c r="C29" s="84"/>
    </row>
    <row r="30" spans="1:5" ht="15.75" x14ac:dyDescent="0.25">
      <c r="A30" s="1" t="s">
        <v>16</v>
      </c>
      <c r="B30" s="99">
        <f>B18</f>
        <v>1337477.3199999998</v>
      </c>
      <c r="C30" s="100"/>
    </row>
    <row r="31" spans="1:5" ht="15.75" x14ac:dyDescent="0.25">
      <c r="A31" s="1" t="s">
        <v>0</v>
      </c>
      <c r="B31" s="99">
        <f t="shared" ref="B31:B33" si="0">B19</f>
        <v>3122003.74</v>
      </c>
      <c r="C31" s="100"/>
    </row>
    <row r="32" spans="1:5" ht="15.75" x14ac:dyDescent="0.25">
      <c r="A32" s="1" t="s">
        <v>1</v>
      </c>
      <c r="B32" s="99">
        <f t="shared" si="0"/>
        <v>2335713.3400000003</v>
      </c>
      <c r="C32" s="100"/>
    </row>
    <row r="33" spans="1:3" ht="15.75" x14ac:dyDescent="0.25">
      <c r="A33" s="1" t="s">
        <v>2</v>
      </c>
      <c r="B33" s="99">
        <f t="shared" si="0"/>
        <v>12713.39</v>
      </c>
      <c r="C33" s="100"/>
    </row>
    <row r="34" spans="1:3" ht="15.75" x14ac:dyDescent="0.25">
      <c r="A34" s="12" t="s">
        <v>17</v>
      </c>
      <c r="B34" s="99">
        <v>2675343</v>
      </c>
      <c r="C34" s="100"/>
    </row>
  </sheetData>
  <mergeCells count="29">
    <mergeCell ref="A7:C7"/>
    <mergeCell ref="A1:C1"/>
    <mergeCell ref="A2:C3"/>
    <mergeCell ref="A4:C4"/>
    <mergeCell ref="A5:C5"/>
    <mergeCell ref="A6:C6"/>
    <mergeCell ref="B18:C18"/>
    <mergeCell ref="B8:C8"/>
    <mergeCell ref="B9:C9"/>
    <mergeCell ref="B10:C10"/>
    <mergeCell ref="B11:C11"/>
    <mergeCell ref="B12:C12"/>
    <mergeCell ref="B13:C13"/>
    <mergeCell ref="A14:C14"/>
    <mergeCell ref="A15:C15"/>
    <mergeCell ref="B16:C16"/>
    <mergeCell ref="A17:C17"/>
    <mergeCell ref="B34:C34"/>
    <mergeCell ref="B19:C19"/>
    <mergeCell ref="B20:C20"/>
    <mergeCell ref="B21:C21"/>
    <mergeCell ref="B22:C22"/>
    <mergeCell ref="A23:C23"/>
    <mergeCell ref="A24:C24"/>
    <mergeCell ref="A29:C29"/>
    <mergeCell ref="B30:C30"/>
    <mergeCell ref="B31:C31"/>
    <mergeCell ref="B32:C32"/>
    <mergeCell ref="B33:C3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topLeftCell="A28" workbookViewId="0">
      <selection activeCell="I23" sqref="I23"/>
    </sheetView>
  </sheetViews>
  <sheetFormatPr defaultRowHeight="15" x14ac:dyDescent="0.25"/>
  <cols>
    <col min="1" max="1" width="48.42578125" bestFit="1" customWidth="1"/>
    <col min="2" max="2" width="26.140625" customWidth="1"/>
    <col min="3" max="3" width="12.42578125" customWidth="1"/>
    <col min="4" max="4" width="16.85546875" bestFit="1" customWidth="1"/>
    <col min="5" max="5" width="10.5703125" bestFit="1" customWidth="1"/>
  </cols>
  <sheetData>
    <row r="1" spans="1:3" ht="57" customHeight="1" x14ac:dyDescent="0.25">
      <c r="A1" s="75"/>
      <c r="B1" s="75"/>
      <c r="C1" s="75"/>
    </row>
    <row r="2" spans="1:3" ht="37.5" customHeight="1" x14ac:dyDescent="0.25">
      <c r="A2" s="94" t="s">
        <v>29</v>
      </c>
      <c r="B2" s="94"/>
      <c r="C2" s="94"/>
    </row>
    <row r="3" spans="1:3" ht="15" customHeight="1" x14ac:dyDescent="0.25">
      <c r="A3" s="94"/>
      <c r="B3" s="94"/>
      <c r="C3" s="94"/>
    </row>
    <row r="4" spans="1:3" x14ac:dyDescent="0.25">
      <c r="A4" s="75"/>
      <c r="B4" s="75"/>
      <c r="C4" s="75"/>
    </row>
    <row r="5" spans="1:3" ht="15.75" x14ac:dyDescent="0.25">
      <c r="A5" s="76" t="s">
        <v>3</v>
      </c>
      <c r="B5" s="76"/>
      <c r="C5" s="76"/>
    </row>
    <row r="6" spans="1:3" ht="15.75" x14ac:dyDescent="0.25">
      <c r="A6" s="76"/>
      <c r="B6" s="76"/>
      <c r="C6" s="76"/>
    </row>
    <row r="7" spans="1:3" ht="31.5" customHeight="1" x14ac:dyDescent="0.25">
      <c r="A7" s="91" t="s">
        <v>4</v>
      </c>
      <c r="B7" s="92"/>
      <c r="C7" s="93"/>
    </row>
    <row r="8" spans="1:3" ht="15.75" x14ac:dyDescent="0.25">
      <c r="A8" s="4" t="s">
        <v>32</v>
      </c>
      <c r="B8" s="98" t="s">
        <v>15</v>
      </c>
      <c r="C8" s="98"/>
    </row>
    <row r="9" spans="1:3" ht="15.75" x14ac:dyDescent="0.25">
      <c r="A9" s="10" t="s">
        <v>6</v>
      </c>
      <c r="B9" s="95">
        <f>7142347.03+2845724.86</f>
        <v>9988071.8900000006</v>
      </c>
      <c r="C9" s="95"/>
    </row>
    <row r="10" spans="1:3" ht="15.75" x14ac:dyDescent="0.25">
      <c r="A10" s="10" t="s">
        <v>35</v>
      </c>
      <c r="B10" s="95">
        <v>-499254.06</v>
      </c>
      <c r="C10" s="95"/>
    </row>
    <row r="11" spans="1:3" ht="15.75" x14ac:dyDescent="0.25">
      <c r="A11" s="10" t="s">
        <v>34</v>
      </c>
      <c r="B11" s="95">
        <v>-3068.3</v>
      </c>
      <c r="C11" s="95"/>
    </row>
    <row r="12" spans="1:3" ht="15.75" x14ac:dyDescent="0.25">
      <c r="A12" s="11" t="s">
        <v>5</v>
      </c>
      <c r="B12" s="96">
        <v>57056</v>
      </c>
      <c r="C12" s="96"/>
    </row>
    <row r="13" spans="1:3" ht="31.5" customHeight="1" x14ac:dyDescent="0.25">
      <c r="A13" s="2" t="s">
        <v>7</v>
      </c>
      <c r="B13" s="97">
        <f>SUM(B9:B11)</f>
        <v>9485749.5299999993</v>
      </c>
      <c r="C13" s="97"/>
    </row>
    <row r="14" spans="1:3" ht="15.75" x14ac:dyDescent="0.25">
      <c r="A14" s="74"/>
      <c r="B14" s="74"/>
      <c r="C14" s="74"/>
    </row>
    <row r="15" spans="1:3" ht="30" customHeight="1" x14ac:dyDescent="0.25">
      <c r="A15" s="91" t="s">
        <v>8</v>
      </c>
      <c r="B15" s="92"/>
      <c r="C15" s="93"/>
    </row>
    <row r="16" spans="1:3" ht="15.75" x14ac:dyDescent="0.25">
      <c r="A16" s="4" t="s">
        <v>32</v>
      </c>
      <c r="B16" s="82" t="str">
        <f>B8</f>
        <v>ABRIL</v>
      </c>
      <c r="C16" s="83"/>
    </row>
    <row r="17" spans="1:5" ht="15.75" x14ac:dyDescent="0.25">
      <c r="A17" s="86" t="s">
        <v>9</v>
      </c>
      <c r="B17" s="87"/>
      <c r="C17" s="88"/>
    </row>
    <row r="18" spans="1:5" ht="15.75" x14ac:dyDescent="0.25">
      <c r="A18" s="1" t="s">
        <v>16</v>
      </c>
      <c r="B18" s="89">
        <f>'2019'!E19</f>
        <v>852038.79999999993</v>
      </c>
      <c r="C18" s="89"/>
      <c r="E18" s="7"/>
    </row>
    <row r="19" spans="1:5" ht="15.75" x14ac:dyDescent="0.25">
      <c r="A19" s="1" t="s">
        <v>0</v>
      </c>
      <c r="B19" s="89">
        <f>'2019'!E20</f>
        <v>1676197.97</v>
      </c>
      <c r="C19" s="89"/>
      <c r="E19" s="7"/>
    </row>
    <row r="20" spans="1:5" ht="15.75" x14ac:dyDescent="0.25">
      <c r="A20" s="1" t="s">
        <v>1</v>
      </c>
      <c r="B20" s="89">
        <f>'2019'!E21</f>
        <v>3167304.61</v>
      </c>
      <c r="C20" s="89"/>
    </row>
    <row r="21" spans="1:5" ht="15.75" x14ac:dyDescent="0.25">
      <c r="A21" s="1" t="s">
        <v>2</v>
      </c>
      <c r="B21" s="89">
        <f>'2019'!E22</f>
        <v>62933.87</v>
      </c>
      <c r="C21" s="89"/>
    </row>
    <row r="22" spans="1:5" ht="30" customHeight="1" x14ac:dyDescent="0.25">
      <c r="A22" s="2" t="s">
        <v>10</v>
      </c>
      <c r="B22" s="90">
        <f>SUM(B18:B21)</f>
        <v>5758475.25</v>
      </c>
      <c r="C22" s="90"/>
      <c r="D22" s="5"/>
    </row>
    <row r="23" spans="1:5" x14ac:dyDescent="0.25">
      <c r="A23" s="85"/>
      <c r="B23" s="85"/>
      <c r="C23" s="85"/>
    </row>
    <row r="24" spans="1:5" x14ac:dyDescent="0.25">
      <c r="A24" s="101" t="s">
        <v>39</v>
      </c>
      <c r="B24" s="101"/>
      <c r="C24" s="101"/>
    </row>
    <row r="25" spans="1:5" ht="15.75" thickBot="1" x14ac:dyDescent="0.3">
      <c r="A25" s="17"/>
      <c r="B25" s="17"/>
      <c r="C25" s="17"/>
    </row>
    <row r="29" spans="1:5" x14ac:dyDescent="0.25">
      <c r="A29" s="84" t="s">
        <v>30</v>
      </c>
      <c r="B29" s="84"/>
      <c r="C29" s="84"/>
    </row>
    <row r="30" spans="1:5" ht="15.75" x14ac:dyDescent="0.25">
      <c r="A30" s="1" t="s">
        <v>16</v>
      </c>
      <c r="B30" s="99">
        <f>B18</f>
        <v>852038.79999999993</v>
      </c>
      <c r="C30" s="100"/>
    </row>
    <row r="31" spans="1:5" ht="15.75" x14ac:dyDescent="0.25">
      <c r="A31" s="1" t="s">
        <v>0</v>
      </c>
      <c r="B31" s="99">
        <f t="shared" ref="B31:B33" si="0">B19</f>
        <v>1676197.97</v>
      </c>
      <c r="C31" s="100"/>
    </row>
    <row r="32" spans="1:5" ht="15.75" x14ac:dyDescent="0.25">
      <c r="A32" s="1" t="s">
        <v>1</v>
      </c>
      <c r="B32" s="99">
        <f t="shared" si="0"/>
        <v>3167304.61</v>
      </c>
      <c r="C32" s="100"/>
    </row>
    <row r="33" spans="1:3" ht="15.75" x14ac:dyDescent="0.25">
      <c r="A33" s="1" t="s">
        <v>2</v>
      </c>
      <c r="B33" s="99">
        <f t="shared" si="0"/>
        <v>62933.87</v>
      </c>
      <c r="C33" s="100"/>
    </row>
    <row r="34" spans="1:3" ht="15.75" x14ac:dyDescent="0.25">
      <c r="A34" s="12" t="s">
        <v>17</v>
      </c>
      <c r="B34" s="99">
        <v>2845724.86</v>
      </c>
      <c r="C34" s="100"/>
    </row>
  </sheetData>
  <mergeCells count="29">
    <mergeCell ref="B34:C34"/>
    <mergeCell ref="B19:C19"/>
    <mergeCell ref="B20:C20"/>
    <mergeCell ref="B21:C21"/>
    <mergeCell ref="B22:C22"/>
    <mergeCell ref="A23:C23"/>
    <mergeCell ref="A24:C24"/>
    <mergeCell ref="A29:C29"/>
    <mergeCell ref="B30:C30"/>
    <mergeCell ref="B31:C31"/>
    <mergeCell ref="B32:C32"/>
    <mergeCell ref="B33:C33"/>
    <mergeCell ref="B18:C18"/>
    <mergeCell ref="B8:C8"/>
    <mergeCell ref="B9:C9"/>
    <mergeCell ref="B10:C10"/>
    <mergeCell ref="B11:C11"/>
    <mergeCell ref="B12:C12"/>
    <mergeCell ref="B13:C13"/>
    <mergeCell ref="A14:C14"/>
    <mergeCell ref="A15:C15"/>
    <mergeCell ref="B16:C16"/>
    <mergeCell ref="A17:C17"/>
    <mergeCell ref="A7:C7"/>
    <mergeCell ref="A1:C1"/>
    <mergeCell ref="A2:C3"/>
    <mergeCell ref="A4:C4"/>
    <mergeCell ref="A5:C5"/>
    <mergeCell ref="A6:C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9" workbookViewId="0">
      <selection activeCell="A13" sqref="A13:XFD13"/>
    </sheetView>
  </sheetViews>
  <sheetFormatPr defaultRowHeight="15" x14ac:dyDescent="0.25"/>
  <cols>
    <col min="1" max="1" width="48.42578125" bestFit="1" customWidth="1"/>
    <col min="2" max="2" width="26.140625" customWidth="1"/>
    <col min="3" max="3" width="12.42578125" customWidth="1"/>
    <col min="4" max="4" width="16.85546875" bestFit="1" customWidth="1"/>
    <col min="5" max="5" width="10.5703125" bestFit="1" customWidth="1"/>
  </cols>
  <sheetData>
    <row r="1" spans="1:3" ht="57" customHeight="1" x14ac:dyDescent="0.25">
      <c r="A1" s="75"/>
      <c r="B1" s="75"/>
      <c r="C1" s="75"/>
    </row>
    <row r="2" spans="1:3" ht="37.5" customHeight="1" x14ac:dyDescent="0.25">
      <c r="A2" s="94" t="s">
        <v>29</v>
      </c>
      <c r="B2" s="94"/>
      <c r="C2" s="94"/>
    </row>
    <row r="3" spans="1:3" ht="15" customHeight="1" x14ac:dyDescent="0.25">
      <c r="A3" s="94"/>
      <c r="B3" s="94"/>
      <c r="C3" s="94"/>
    </row>
    <row r="4" spans="1:3" x14ac:dyDescent="0.25">
      <c r="A4" s="75"/>
      <c r="B4" s="75"/>
      <c r="C4" s="75"/>
    </row>
    <row r="5" spans="1:3" ht="15.75" x14ac:dyDescent="0.25">
      <c r="A5" s="76" t="s">
        <v>3</v>
      </c>
      <c r="B5" s="76"/>
      <c r="C5" s="76"/>
    </row>
    <row r="6" spans="1:3" ht="15.75" x14ac:dyDescent="0.25">
      <c r="A6" s="76"/>
      <c r="B6" s="76"/>
      <c r="C6" s="76"/>
    </row>
    <row r="7" spans="1:3" ht="31.5" customHeight="1" x14ac:dyDescent="0.25">
      <c r="A7" s="91" t="s">
        <v>4</v>
      </c>
      <c r="B7" s="92"/>
      <c r="C7" s="93"/>
    </row>
    <row r="8" spans="1:3" ht="15.75" x14ac:dyDescent="0.25">
      <c r="A8" s="4" t="s">
        <v>32</v>
      </c>
      <c r="B8" s="98" t="s">
        <v>11</v>
      </c>
      <c r="C8" s="98"/>
    </row>
    <row r="9" spans="1:3" ht="15.75" x14ac:dyDescent="0.25">
      <c r="A9" s="10" t="s">
        <v>6</v>
      </c>
      <c r="B9" s="95">
        <v>12876728</v>
      </c>
      <c r="C9" s="95"/>
    </row>
    <row r="10" spans="1:3" ht="15.75" x14ac:dyDescent="0.25">
      <c r="A10" s="10" t="s">
        <v>35</v>
      </c>
      <c r="B10" s="95">
        <v>-631606</v>
      </c>
      <c r="C10" s="95"/>
    </row>
    <row r="11" spans="1:3" ht="15.75" x14ac:dyDescent="0.25">
      <c r="A11" s="10" t="s">
        <v>34</v>
      </c>
      <c r="B11" s="95">
        <v>-8706</v>
      </c>
      <c r="C11" s="95"/>
    </row>
    <row r="12" spans="1:3" ht="15.75" x14ac:dyDescent="0.25">
      <c r="A12" s="11" t="s">
        <v>5</v>
      </c>
      <c r="B12" s="102">
        <v>71060</v>
      </c>
      <c r="C12" s="102"/>
    </row>
    <row r="13" spans="1:3" ht="31.5" customHeight="1" x14ac:dyDescent="0.25">
      <c r="A13" s="2" t="s">
        <v>7</v>
      </c>
      <c r="B13" s="97">
        <f>SUM(B9:B11)</f>
        <v>12236416</v>
      </c>
      <c r="C13" s="97"/>
    </row>
    <row r="14" spans="1:3" ht="15.75" x14ac:dyDescent="0.25">
      <c r="A14" s="74"/>
      <c r="B14" s="74"/>
      <c r="C14" s="74"/>
    </row>
    <row r="15" spans="1:3" ht="30" customHeight="1" x14ac:dyDescent="0.25">
      <c r="A15" s="91" t="s">
        <v>8</v>
      </c>
      <c r="B15" s="92"/>
      <c r="C15" s="93"/>
    </row>
    <row r="16" spans="1:3" ht="15.75" x14ac:dyDescent="0.25">
      <c r="A16" s="4" t="s">
        <v>32</v>
      </c>
      <c r="B16" s="82" t="str">
        <f>B8</f>
        <v>MAIO</v>
      </c>
      <c r="C16" s="83"/>
    </row>
    <row r="17" spans="1:5" ht="15.75" x14ac:dyDescent="0.25">
      <c r="A17" s="86" t="s">
        <v>9</v>
      </c>
      <c r="B17" s="87"/>
      <c r="C17" s="88"/>
    </row>
    <row r="18" spans="1:5" ht="15.75" x14ac:dyDescent="0.25">
      <c r="A18" s="1" t="s">
        <v>16</v>
      </c>
      <c r="B18" s="89">
        <v>1963152.73</v>
      </c>
      <c r="C18" s="89"/>
      <c r="E18" s="7"/>
    </row>
    <row r="19" spans="1:5" ht="15.75" x14ac:dyDescent="0.25">
      <c r="A19" s="1" t="s">
        <v>0</v>
      </c>
      <c r="B19" s="89">
        <v>2072384.1</v>
      </c>
      <c r="C19" s="89"/>
      <c r="E19" s="7"/>
    </row>
    <row r="20" spans="1:5" ht="15.75" x14ac:dyDescent="0.25">
      <c r="A20" s="1" t="s">
        <v>1</v>
      </c>
      <c r="B20" s="89">
        <v>2895949.52</v>
      </c>
      <c r="C20" s="89"/>
    </row>
    <row r="21" spans="1:5" ht="15.75" x14ac:dyDescent="0.25">
      <c r="A21" s="1" t="s">
        <v>2</v>
      </c>
      <c r="B21" s="89">
        <v>6288.48</v>
      </c>
      <c r="C21" s="89"/>
    </row>
    <row r="22" spans="1:5" ht="30" customHeight="1" x14ac:dyDescent="0.25">
      <c r="A22" s="2" t="s">
        <v>10</v>
      </c>
      <c r="B22" s="90">
        <f>SUM(B18:B21)</f>
        <v>6937774.8300000001</v>
      </c>
      <c r="C22" s="90"/>
      <c r="D22" s="5"/>
    </row>
    <row r="23" spans="1:5" x14ac:dyDescent="0.25">
      <c r="A23" s="85"/>
      <c r="B23" s="85"/>
      <c r="C23" s="85"/>
    </row>
    <row r="24" spans="1:5" x14ac:dyDescent="0.25">
      <c r="A24" s="101" t="s">
        <v>41</v>
      </c>
      <c r="B24" s="101"/>
      <c r="C24" s="101"/>
    </row>
    <row r="25" spans="1:5" ht="15.75" thickBot="1" x14ac:dyDescent="0.3">
      <c r="A25" s="17"/>
      <c r="B25" s="17"/>
      <c r="C25" s="17"/>
    </row>
    <row r="29" spans="1:5" x14ac:dyDescent="0.25">
      <c r="A29" s="84" t="s">
        <v>30</v>
      </c>
      <c r="B29" s="84"/>
      <c r="C29" s="84"/>
    </row>
    <row r="30" spans="1:5" ht="15.75" x14ac:dyDescent="0.25">
      <c r="A30" s="1" t="s">
        <v>16</v>
      </c>
      <c r="B30" s="99">
        <f>B18</f>
        <v>1963152.73</v>
      </c>
      <c r="C30" s="100"/>
    </row>
    <row r="31" spans="1:5" ht="15.75" x14ac:dyDescent="0.25">
      <c r="A31" s="1" t="s">
        <v>0</v>
      </c>
      <c r="B31" s="99">
        <f t="shared" ref="B31:B33" si="0">B19</f>
        <v>2072384.1</v>
      </c>
      <c r="C31" s="100"/>
    </row>
    <row r="32" spans="1:5" ht="15.75" x14ac:dyDescent="0.25">
      <c r="A32" s="1" t="s">
        <v>1</v>
      </c>
      <c r="B32" s="99">
        <f t="shared" si="0"/>
        <v>2895949.52</v>
      </c>
      <c r="C32" s="100"/>
    </row>
    <row r="33" spans="1:3" ht="15.75" x14ac:dyDescent="0.25">
      <c r="A33" s="1" t="s">
        <v>2</v>
      </c>
      <c r="B33" s="99">
        <f t="shared" si="0"/>
        <v>6288.48</v>
      </c>
      <c r="C33" s="100"/>
    </row>
    <row r="34" spans="1:3" ht="15.75" x14ac:dyDescent="0.25">
      <c r="A34" s="12" t="s">
        <v>17</v>
      </c>
      <c r="B34" s="99">
        <v>3670924.85</v>
      </c>
      <c r="C34" s="100"/>
    </row>
  </sheetData>
  <mergeCells count="29">
    <mergeCell ref="B34:C34"/>
    <mergeCell ref="B19:C19"/>
    <mergeCell ref="B20:C20"/>
    <mergeCell ref="B21:C21"/>
    <mergeCell ref="B22:C22"/>
    <mergeCell ref="A23:C23"/>
    <mergeCell ref="A24:C24"/>
    <mergeCell ref="A29:C29"/>
    <mergeCell ref="B30:C30"/>
    <mergeCell ref="B31:C31"/>
    <mergeCell ref="B32:C32"/>
    <mergeCell ref="B33:C33"/>
    <mergeCell ref="B18:C18"/>
    <mergeCell ref="B8:C8"/>
    <mergeCell ref="B9:C9"/>
    <mergeCell ref="B10:C10"/>
    <mergeCell ref="B11:C11"/>
    <mergeCell ref="B12:C12"/>
    <mergeCell ref="B13:C13"/>
    <mergeCell ref="A14:C14"/>
    <mergeCell ref="A15:C15"/>
    <mergeCell ref="B16:C16"/>
    <mergeCell ref="A17:C17"/>
    <mergeCell ref="A7:C7"/>
    <mergeCell ref="A1:C1"/>
    <mergeCell ref="A2:C3"/>
    <mergeCell ref="A4:C4"/>
    <mergeCell ref="A5:C5"/>
    <mergeCell ref="A6:C6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0" workbookViewId="0">
      <selection activeCell="I33" sqref="I33"/>
    </sheetView>
  </sheetViews>
  <sheetFormatPr defaultRowHeight="15" x14ac:dyDescent="0.25"/>
  <cols>
    <col min="1" max="1" width="48.42578125" bestFit="1" customWidth="1"/>
    <col min="2" max="2" width="26.140625" customWidth="1"/>
    <col min="3" max="3" width="12.42578125" customWidth="1"/>
    <col min="4" max="4" width="16.85546875" bestFit="1" customWidth="1"/>
    <col min="5" max="5" width="10.5703125" bestFit="1" customWidth="1"/>
  </cols>
  <sheetData>
    <row r="1" spans="1:3" ht="57" customHeight="1" x14ac:dyDescent="0.25">
      <c r="A1" s="75"/>
      <c r="B1" s="75"/>
      <c r="C1" s="75"/>
    </row>
    <row r="2" spans="1:3" ht="37.5" customHeight="1" x14ac:dyDescent="0.25">
      <c r="A2" s="94" t="s">
        <v>29</v>
      </c>
      <c r="B2" s="94"/>
      <c r="C2" s="94"/>
    </row>
    <row r="3" spans="1:3" ht="15" customHeight="1" x14ac:dyDescent="0.25">
      <c r="A3" s="94"/>
      <c r="B3" s="94"/>
      <c r="C3" s="94"/>
    </row>
    <row r="4" spans="1:3" x14ac:dyDescent="0.25">
      <c r="A4" s="75"/>
      <c r="B4" s="75"/>
      <c r="C4" s="75"/>
    </row>
    <row r="5" spans="1:3" ht="15.75" x14ac:dyDescent="0.25">
      <c r="A5" s="76" t="s">
        <v>3</v>
      </c>
      <c r="B5" s="76"/>
      <c r="C5" s="76"/>
    </row>
    <row r="6" spans="1:3" ht="15.75" x14ac:dyDescent="0.25">
      <c r="A6" s="76"/>
      <c r="B6" s="76"/>
      <c r="C6" s="76"/>
    </row>
    <row r="7" spans="1:3" ht="31.5" customHeight="1" x14ac:dyDescent="0.25">
      <c r="A7" s="91" t="s">
        <v>4</v>
      </c>
      <c r="B7" s="92"/>
      <c r="C7" s="93"/>
    </row>
    <row r="8" spans="1:3" ht="15.75" x14ac:dyDescent="0.25">
      <c r="A8" s="4" t="s">
        <v>32</v>
      </c>
      <c r="B8" s="98" t="s">
        <v>19</v>
      </c>
      <c r="C8" s="98"/>
    </row>
    <row r="9" spans="1:3" ht="15.75" x14ac:dyDescent="0.25">
      <c r="A9" s="10" t="s">
        <v>6</v>
      </c>
      <c r="B9" s="95">
        <v>10840450</v>
      </c>
      <c r="C9" s="95"/>
    </row>
    <row r="10" spans="1:3" ht="15.75" x14ac:dyDescent="0.25">
      <c r="A10" s="10" t="s">
        <v>35</v>
      </c>
      <c r="B10" s="95">
        <v>-542072</v>
      </c>
      <c r="C10" s="95"/>
    </row>
    <row r="11" spans="1:3" ht="15.75" x14ac:dyDescent="0.25">
      <c r="A11" s="10" t="s">
        <v>34</v>
      </c>
      <c r="B11" s="95">
        <v>-2466</v>
      </c>
      <c r="C11" s="95"/>
    </row>
    <row r="12" spans="1:3" ht="15.75" x14ac:dyDescent="0.25">
      <c r="A12" s="11" t="s">
        <v>5</v>
      </c>
      <c r="B12" s="102">
        <v>57241</v>
      </c>
      <c r="C12" s="102"/>
    </row>
    <row r="13" spans="1:3" ht="31.5" customHeight="1" x14ac:dyDescent="0.25">
      <c r="A13" s="2" t="s">
        <v>7</v>
      </c>
      <c r="B13" s="97">
        <f>SUM(B9:B11)</f>
        <v>10295912</v>
      </c>
      <c r="C13" s="97"/>
    </row>
    <row r="14" spans="1:3" ht="15.75" x14ac:dyDescent="0.25">
      <c r="A14" s="74"/>
      <c r="B14" s="74"/>
      <c r="C14" s="74"/>
    </row>
    <row r="15" spans="1:3" ht="30" customHeight="1" x14ac:dyDescent="0.25">
      <c r="A15" s="91" t="s">
        <v>8</v>
      </c>
      <c r="B15" s="92"/>
      <c r="C15" s="93"/>
    </row>
    <row r="16" spans="1:3" ht="15.75" x14ac:dyDescent="0.25">
      <c r="A16" s="4" t="s">
        <v>32</v>
      </c>
      <c r="B16" s="82" t="str">
        <f>B8</f>
        <v>JUNHO</v>
      </c>
      <c r="C16" s="83"/>
    </row>
    <row r="17" spans="1:5" ht="15.75" x14ac:dyDescent="0.25">
      <c r="A17" s="86" t="s">
        <v>9</v>
      </c>
      <c r="B17" s="87"/>
      <c r="C17" s="88"/>
    </row>
    <row r="18" spans="1:5" ht="15.75" x14ac:dyDescent="0.25">
      <c r="A18" s="1" t="s">
        <v>16</v>
      </c>
      <c r="B18" s="89">
        <v>667252.01</v>
      </c>
      <c r="C18" s="89"/>
      <c r="E18" s="7"/>
    </row>
    <row r="19" spans="1:5" ht="15.75" x14ac:dyDescent="0.25">
      <c r="A19" s="1" t="s">
        <v>0</v>
      </c>
      <c r="B19" s="89">
        <v>2357824.88</v>
      </c>
      <c r="C19" s="89"/>
      <c r="E19" s="7"/>
    </row>
    <row r="20" spans="1:5" ht="15.75" x14ac:dyDescent="0.25">
      <c r="A20" s="1" t="s">
        <v>1</v>
      </c>
      <c r="B20" s="89">
        <v>2765169.34</v>
      </c>
      <c r="C20" s="89"/>
    </row>
    <row r="21" spans="1:5" ht="15.75" x14ac:dyDescent="0.25">
      <c r="A21" s="1" t="s">
        <v>2</v>
      </c>
      <c r="B21" s="89">
        <v>7206.86</v>
      </c>
      <c r="C21" s="89"/>
    </row>
    <row r="22" spans="1:5" ht="30" customHeight="1" x14ac:dyDescent="0.25">
      <c r="A22" s="2" t="s">
        <v>10</v>
      </c>
      <c r="B22" s="90">
        <f>SUM(B18:B21)</f>
        <v>5797453.0899999999</v>
      </c>
      <c r="C22" s="90"/>
      <c r="D22" s="5"/>
    </row>
    <row r="23" spans="1:5" x14ac:dyDescent="0.25">
      <c r="A23" s="85"/>
      <c r="B23" s="85"/>
      <c r="C23" s="85"/>
    </row>
    <row r="24" spans="1:5" x14ac:dyDescent="0.25">
      <c r="A24" s="101" t="s">
        <v>40</v>
      </c>
      <c r="B24" s="101"/>
      <c r="C24" s="101"/>
    </row>
    <row r="25" spans="1:5" ht="15.75" thickBot="1" x14ac:dyDescent="0.3">
      <c r="A25" s="17"/>
      <c r="B25" s="17"/>
      <c r="C25" s="17"/>
    </row>
    <row r="29" spans="1:5" x14ac:dyDescent="0.25">
      <c r="A29" s="84" t="s">
        <v>30</v>
      </c>
      <c r="B29" s="84"/>
      <c r="C29" s="84"/>
    </row>
    <row r="30" spans="1:5" ht="15.75" x14ac:dyDescent="0.25">
      <c r="A30" s="1" t="s">
        <v>16</v>
      </c>
      <c r="B30" s="99">
        <f>B18</f>
        <v>667252.01</v>
      </c>
      <c r="C30" s="100"/>
    </row>
    <row r="31" spans="1:5" ht="15.75" x14ac:dyDescent="0.25">
      <c r="A31" s="1" t="s">
        <v>0</v>
      </c>
      <c r="B31" s="99">
        <f t="shared" ref="B31:B33" si="0">B19</f>
        <v>2357824.88</v>
      </c>
      <c r="C31" s="100"/>
    </row>
    <row r="32" spans="1:5" ht="15.75" x14ac:dyDescent="0.25">
      <c r="A32" s="1" t="s">
        <v>1</v>
      </c>
      <c r="B32" s="99">
        <f t="shared" si="0"/>
        <v>2765169.34</v>
      </c>
      <c r="C32" s="100"/>
    </row>
    <row r="33" spans="1:3" ht="15.75" x14ac:dyDescent="0.25">
      <c r="A33" s="1" t="s">
        <v>2</v>
      </c>
      <c r="B33" s="99">
        <f t="shared" si="0"/>
        <v>7206.86</v>
      </c>
      <c r="C33" s="100"/>
    </row>
    <row r="34" spans="1:3" ht="15.75" x14ac:dyDescent="0.25">
      <c r="A34" s="12" t="s">
        <v>17</v>
      </c>
      <c r="B34" s="99">
        <v>3088773.59</v>
      </c>
      <c r="C34" s="100"/>
    </row>
  </sheetData>
  <mergeCells count="29">
    <mergeCell ref="B34:C34"/>
    <mergeCell ref="B19:C19"/>
    <mergeCell ref="B20:C20"/>
    <mergeCell ref="B21:C21"/>
    <mergeCell ref="B22:C22"/>
    <mergeCell ref="A23:C23"/>
    <mergeCell ref="A24:C24"/>
    <mergeCell ref="A29:C29"/>
    <mergeCell ref="B30:C30"/>
    <mergeCell ref="B31:C31"/>
    <mergeCell ref="B32:C32"/>
    <mergeCell ref="B33:C33"/>
    <mergeCell ref="B18:C18"/>
    <mergeCell ref="B8:C8"/>
    <mergeCell ref="B9:C9"/>
    <mergeCell ref="B10:C10"/>
    <mergeCell ref="B11:C11"/>
    <mergeCell ref="B12:C12"/>
    <mergeCell ref="B13:C13"/>
    <mergeCell ref="A14:C14"/>
    <mergeCell ref="A15:C15"/>
    <mergeCell ref="B16:C16"/>
    <mergeCell ref="A17:C17"/>
    <mergeCell ref="A7:C7"/>
    <mergeCell ref="A1:C1"/>
    <mergeCell ref="A2:C3"/>
    <mergeCell ref="A4:C4"/>
    <mergeCell ref="A5:C5"/>
    <mergeCell ref="A6:C6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7" workbookViewId="0">
      <selection activeCell="E16" sqref="E16"/>
    </sheetView>
  </sheetViews>
  <sheetFormatPr defaultRowHeight="15" x14ac:dyDescent="0.25"/>
  <cols>
    <col min="1" max="1" width="48.42578125" bestFit="1" customWidth="1"/>
    <col min="2" max="2" width="26.140625" customWidth="1"/>
    <col min="3" max="3" width="12.42578125" customWidth="1"/>
    <col min="4" max="4" width="16.85546875" bestFit="1" customWidth="1"/>
    <col min="5" max="5" width="10.5703125" bestFit="1" customWidth="1"/>
  </cols>
  <sheetData>
    <row r="1" spans="1:3" ht="57" customHeight="1" x14ac:dyDescent="0.25">
      <c r="A1" s="75"/>
      <c r="B1" s="75"/>
      <c r="C1" s="75"/>
    </row>
    <row r="2" spans="1:3" ht="37.5" customHeight="1" x14ac:dyDescent="0.25">
      <c r="A2" s="94" t="s">
        <v>29</v>
      </c>
      <c r="B2" s="94"/>
      <c r="C2" s="94"/>
    </row>
    <row r="3" spans="1:3" ht="15" customHeight="1" x14ac:dyDescent="0.25">
      <c r="A3" s="94"/>
      <c r="B3" s="94"/>
      <c r="C3" s="94"/>
    </row>
    <row r="4" spans="1:3" x14ac:dyDescent="0.25">
      <c r="A4" s="75"/>
      <c r="B4" s="75"/>
      <c r="C4" s="75"/>
    </row>
    <row r="5" spans="1:3" ht="15.75" x14ac:dyDescent="0.25">
      <c r="A5" s="76" t="s">
        <v>3</v>
      </c>
      <c r="B5" s="76"/>
      <c r="C5" s="76"/>
    </row>
    <row r="6" spans="1:3" ht="15.75" x14ac:dyDescent="0.25">
      <c r="A6" s="76"/>
      <c r="B6" s="76"/>
      <c r="C6" s="76"/>
    </row>
    <row r="7" spans="1:3" ht="31.5" customHeight="1" x14ac:dyDescent="0.25">
      <c r="A7" s="91" t="s">
        <v>4</v>
      </c>
      <c r="B7" s="92"/>
      <c r="C7" s="93"/>
    </row>
    <row r="8" spans="1:3" ht="15.75" x14ac:dyDescent="0.25">
      <c r="A8" s="4" t="s">
        <v>32</v>
      </c>
      <c r="B8" s="98" t="s">
        <v>20</v>
      </c>
      <c r="C8" s="98"/>
    </row>
    <row r="9" spans="1:3" ht="15.75" x14ac:dyDescent="0.25">
      <c r="A9" s="10" t="s">
        <v>6</v>
      </c>
      <c r="B9" s="95">
        <v>13588482.810000001</v>
      </c>
      <c r="C9" s="95"/>
    </row>
    <row r="10" spans="1:3" ht="15.75" x14ac:dyDescent="0.25">
      <c r="A10" s="10" t="s">
        <v>35</v>
      </c>
      <c r="B10" s="95">
        <v>-663187.38</v>
      </c>
      <c r="C10" s="95"/>
    </row>
    <row r="11" spans="1:3" ht="15.75" x14ac:dyDescent="0.25">
      <c r="A11" s="10" t="s">
        <v>34</v>
      </c>
      <c r="B11" s="95">
        <v>-6527.41</v>
      </c>
      <c r="C11" s="95"/>
    </row>
    <row r="12" spans="1:3" ht="15.75" x14ac:dyDescent="0.25">
      <c r="A12" s="11" t="s">
        <v>5</v>
      </c>
      <c r="B12" s="102">
        <v>70789</v>
      </c>
      <c r="C12" s="102"/>
    </row>
    <row r="13" spans="1:3" ht="31.5" customHeight="1" x14ac:dyDescent="0.25">
      <c r="A13" s="2" t="s">
        <v>7</v>
      </c>
      <c r="B13" s="97">
        <f>SUM(B9:B11)</f>
        <v>12918768.02</v>
      </c>
      <c r="C13" s="97"/>
    </row>
    <row r="14" spans="1:3" ht="15.75" x14ac:dyDescent="0.25">
      <c r="A14" s="74"/>
      <c r="B14" s="74"/>
      <c r="C14" s="74"/>
    </row>
    <row r="15" spans="1:3" ht="30" customHeight="1" x14ac:dyDescent="0.25">
      <c r="A15" s="91" t="s">
        <v>8</v>
      </c>
      <c r="B15" s="92"/>
      <c r="C15" s="93"/>
    </row>
    <row r="16" spans="1:3" ht="15.75" x14ac:dyDescent="0.25">
      <c r="A16" s="4" t="s">
        <v>32</v>
      </c>
      <c r="B16" s="82" t="str">
        <f>B8</f>
        <v>JULHO</v>
      </c>
      <c r="C16" s="83"/>
    </row>
    <row r="17" spans="1:5" ht="15.75" x14ac:dyDescent="0.25">
      <c r="A17" s="86" t="s">
        <v>9</v>
      </c>
      <c r="B17" s="87"/>
      <c r="C17" s="88"/>
    </row>
    <row r="18" spans="1:5" ht="15.75" x14ac:dyDescent="0.25">
      <c r="A18" s="1" t="s">
        <v>16</v>
      </c>
      <c r="B18" s="89">
        <v>2860936.88</v>
      </c>
      <c r="C18" s="89"/>
      <c r="E18" s="7"/>
    </row>
    <row r="19" spans="1:5" ht="15.75" x14ac:dyDescent="0.25">
      <c r="A19" s="1" t="s">
        <v>0</v>
      </c>
      <c r="B19" s="89">
        <v>2841467.65</v>
      </c>
      <c r="C19" s="89"/>
      <c r="E19" s="7"/>
    </row>
    <row r="20" spans="1:5" ht="15.75" x14ac:dyDescent="0.25">
      <c r="A20" s="1" t="s">
        <v>1</v>
      </c>
      <c r="B20" s="89">
        <v>985695.95</v>
      </c>
      <c r="C20" s="89"/>
    </row>
    <row r="21" spans="1:5" ht="15.75" x14ac:dyDescent="0.25">
      <c r="A21" s="1" t="s">
        <v>2</v>
      </c>
      <c r="B21" s="89">
        <v>17465.41</v>
      </c>
      <c r="C21" s="89"/>
    </row>
    <row r="22" spans="1:5" ht="30" customHeight="1" x14ac:dyDescent="0.25">
      <c r="A22" s="2" t="s">
        <v>10</v>
      </c>
      <c r="B22" s="90">
        <f>SUM(B18:B21)</f>
        <v>6705565.8899999997</v>
      </c>
      <c r="C22" s="90"/>
      <c r="D22" s="5"/>
    </row>
    <row r="23" spans="1:5" x14ac:dyDescent="0.25">
      <c r="A23" s="85"/>
      <c r="B23" s="85"/>
      <c r="C23" s="85"/>
    </row>
    <row r="24" spans="1:5" x14ac:dyDescent="0.25">
      <c r="A24" s="101" t="s">
        <v>42</v>
      </c>
      <c r="B24" s="101"/>
      <c r="C24" s="101"/>
    </row>
    <row r="25" spans="1:5" ht="15.75" thickBot="1" x14ac:dyDescent="0.3">
      <c r="A25" s="17"/>
      <c r="B25" s="17"/>
      <c r="C25" s="17"/>
    </row>
    <row r="29" spans="1:5" x14ac:dyDescent="0.25">
      <c r="A29" s="84" t="s">
        <v>30</v>
      </c>
      <c r="B29" s="84"/>
      <c r="C29" s="84"/>
    </row>
    <row r="30" spans="1:5" ht="15.75" x14ac:dyDescent="0.25">
      <c r="A30" s="1" t="s">
        <v>16</v>
      </c>
      <c r="B30" s="99">
        <f>B18</f>
        <v>2860936.88</v>
      </c>
      <c r="C30" s="100"/>
    </row>
    <row r="31" spans="1:5" ht="15.75" x14ac:dyDescent="0.25">
      <c r="A31" s="1" t="s">
        <v>0</v>
      </c>
      <c r="B31" s="99">
        <f t="shared" ref="B31:B33" si="0">B19</f>
        <v>2841467.65</v>
      </c>
      <c r="C31" s="100"/>
    </row>
    <row r="32" spans="1:5" ht="15.75" x14ac:dyDescent="0.25">
      <c r="A32" s="1" t="s">
        <v>1</v>
      </c>
      <c r="B32" s="99">
        <f t="shared" si="0"/>
        <v>985695.95</v>
      </c>
      <c r="C32" s="100"/>
    </row>
    <row r="33" spans="1:3" ht="15.75" x14ac:dyDescent="0.25">
      <c r="A33" s="1" t="s">
        <v>2</v>
      </c>
      <c r="B33" s="99">
        <f t="shared" si="0"/>
        <v>17465.41</v>
      </c>
      <c r="C33" s="100"/>
    </row>
    <row r="34" spans="1:3" ht="15.75" x14ac:dyDescent="0.25">
      <c r="A34" s="12" t="s">
        <v>17</v>
      </c>
      <c r="B34" s="99">
        <v>3875630.41</v>
      </c>
      <c r="C34" s="100"/>
    </row>
  </sheetData>
  <mergeCells count="29">
    <mergeCell ref="A7:C7"/>
    <mergeCell ref="A1:C1"/>
    <mergeCell ref="A2:C3"/>
    <mergeCell ref="A4:C4"/>
    <mergeCell ref="A5:C5"/>
    <mergeCell ref="A6:C6"/>
    <mergeCell ref="B18:C18"/>
    <mergeCell ref="B8:C8"/>
    <mergeCell ref="B9:C9"/>
    <mergeCell ref="B10:C10"/>
    <mergeCell ref="B11:C11"/>
    <mergeCell ref="B12:C12"/>
    <mergeCell ref="B13:C13"/>
    <mergeCell ref="A14:C14"/>
    <mergeCell ref="A15:C15"/>
    <mergeCell ref="B16:C16"/>
    <mergeCell ref="A17:C17"/>
    <mergeCell ref="B34:C34"/>
    <mergeCell ref="B19:C19"/>
    <mergeCell ref="B20:C20"/>
    <mergeCell ref="B21:C21"/>
    <mergeCell ref="B22:C22"/>
    <mergeCell ref="A23:C23"/>
    <mergeCell ref="A24:C24"/>
    <mergeCell ref="A29:C29"/>
    <mergeCell ref="B30:C30"/>
    <mergeCell ref="B31:C31"/>
    <mergeCell ref="B32:C32"/>
    <mergeCell ref="B33:C33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4" workbookViewId="0">
      <selection activeCell="G14" sqref="G14"/>
    </sheetView>
  </sheetViews>
  <sheetFormatPr defaultRowHeight="15" x14ac:dyDescent="0.25"/>
  <cols>
    <col min="1" max="1" width="48.42578125" bestFit="1" customWidth="1"/>
    <col min="2" max="2" width="26.140625" customWidth="1"/>
    <col min="3" max="3" width="12.42578125" customWidth="1"/>
    <col min="4" max="4" width="16.85546875" bestFit="1" customWidth="1"/>
    <col min="5" max="5" width="10.5703125" bestFit="1" customWidth="1"/>
  </cols>
  <sheetData>
    <row r="1" spans="1:3" ht="57" customHeight="1" x14ac:dyDescent="0.25">
      <c r="A1" s="75"/>
      <c r="B1" s="75"/>
      <c r="C1" s="75"/>
    </row>
    <row r="2" spans="1:3" ht="37.5" customHeight="1" x14ac:dyDescent="0.25">
      <c r="A2" s="94" t="s">
        <v>29</v>
      </c>
      <c r="B2" s="94"/>
      <c r="C2" s="94"/>
    </row>
    <row r="3" spans="1:3" ht="15" customHeight="1" x14ac:dyDescent="0.25">
      <c r="A3" s="94"/>
      <c r="B3" s="94"/>
      <c r="C3" s="94"/>
    </row>
    <row r="4" spans="1:3" x14ac:dyDescent="0.25">
      <c r="A4" s="75"/>
      <c r="B4" s="75"/>
      <c r="C4" s="75"/>
    </row>
    <row r="5" spans="1:3" ht="15.75" x14ac:dyDescent="0.25">
      <c r="A5" s="76" t="s">
        <v>3</v>
      </c>
      <c r="B5" s="76"/>
      <c r="C5" s="76"/>
    </row>
    <row r="6" spans="1:3" ht="15.75" x14ac:dyDescent="0.25">
      <c r="A6" s="76"/>
      <c r="B6" s="76"/>
      <c r="C6" s="76"/>
    </row>
    <row r="7" spans="1:3" ht="31.5" customHeight="1" x14ac:dyDescent="0.25">
      <c r="A7" s="91" t="s">
        <v>4</v>
      </c>
      <c r="B7" s="92"/>
      <c r="C7" s="93"/>
    </row>
    <row r="8" spans="1:3" ht="15.75" x14ac:dyDescent="0.25">
      <c r="A8" s="4" t="s">
        <v>32</v>
      </c>
      <c r="B8" s="98" t="s">
        <v>21</v>
      </c>
      <c r="C8" s="98"/>
    </row>
    <row r="9" spans="1:3" ht="15.75" x14ac:dyDescent="0.25">
      <c r="A9" s="10" t="s">
        <v>6</v>
      </c>
      <c r="B9" s="95">
        <v>14524307.060000001</v>
      </c>
      <c r="C9" s="95"/>
    </row>
    <row r="10" spans="1:3" ht="15.75" x14ac:dyDescent="0.25">
      <c r="A10" s="10" t="s">
        <v>35</v>
      </c>
      <c r="B10" s="95">
        <v>-724362.59</v>
      </c>
      <c r="C10" s="95"/>
    </row>
    <row r="11" spans="1:3" ht="15.75" x14ac:dyDescent="0.25">
      <c r="A11" s="10" t="s">
        <v>34</v>
      </c>
      <c r="B11" s="95">
        <v>-2193.39</v>
      </c>
      <c r="C11" s="95"/>
    </row>
    <row r="12" spans="1:3" ht="15.75" x14ac:dyDescent="0.25">
      <c r="A12" s="11" t="s">
        <v>5</v>
      </c>
      <c r="B12" s="102">
        <v>75794</v>
      </c>
      <c r="C12" s="102"/>
    </row>
    <row r="13" spans="1:3" ht="31.5" customHeight="1" x14ac:dyDescent="0.25">
      <c r="A13" s="2" t="s">
        <v>7</v>
      </c>
      <c r="B13" s="97">
        <f>SUM(B9:B11)</f>
        <v>13797751.08</v>
      </c>
      <c r="C13" s="97"/>
    </row>
    <row r="14" spans="1:3" ht="15.75" x14ac:dyDescent="0.25">
      <c r="A14" s="74"/>
      <c r="B14" s="74"/>
      <c r="C14" s="74"/>
    </row>
    <row r="15" spans="1:3" ht="30" customHeight="1" x14ac:dyDescent="0.25">
      <c r="A15" s="91" t="s">
        <v>8</v>
      </c>
      <c r="B15" s="92"/>
      <c r="C15" s="93"/>
    </row>
    <row r="16" spans="1:3" ht="15.75" x14ac:dyDescent="0.25">
      <c r="A16" s="4" t="s">
        <v>32</v>
      </c>
      <c r="B16" s="82" t="str">
        <f>B8</f>
        <v>AGOSTO</v>
      </c>
      <c r="C16" s="83"/>
    </row>
    <row r="17" spans="1:5" ht="15.75" x14ac:dyDescent="0.25">
      <c r="A17" s="86" t="s">
        <v>9</v>
      </c>
      <c r="B17" s="87"/>
      <c r="C17" s="88"/>
    </row>
    <row r="18" spans="1:5" ht="15.75" x14ac:dyDescent="0.25">
      <c r="A18" s="1" t="s">
        <v>16</v>
      </c>
      <c r="B18" s="89">
        <v>2433721</v>
      </c>
      <c r="C18" s="89"/>
      <c r="E18" s="7"/>
    </row>
    <row r="19" spans="1:5" ht="15.75" x14ac:dyDescent="0.25">
      <c r="A19" s="1" t="s">
        <v>0</v>
      </c>
      <c r="B19" s="89">
        <v>1231693</v>
      </c>
      <c r="C19" s="89"/>
      <c r="E19" s="7"/>
    </row>
    <row r="20" spans="1:5" ht="15.75" x14ac:dyDescent="0.25">
      <c r="A20" s="1" t="s">
        <v>1</v>
      </c>
      <c r="B20" s="89">
        <v>745858.8</v>
      </c>
      <c r="C20" s="89"/>
    </row>
    <row r="21" spans="1:5" ht="15.75" x14ac:dyDescent="0.25">
      <c r="A21" s="1" t="s">
        <v>2</v>
      </c>
      <c r="B21" s="89">
        <v>23483.24</v>
      </c>
      <c r="C21" s="89"/>
    </row>
    <row r="22" spans="1:5" ht="30" customHeight="1" x14ac:dyDescent="0.25">
      <c r="A22" s="2" t="s">
        <v>10</v>
      </c>
      <c r="B22" s="90">
        <f>SUM(B18:B21)</f>
        <v>4434756.04</v>
      </c>
      <c r="C22" s="90"/>
      <c r="D22" s="5"/>
    </row>
    <row r="23" spans="1:5" x14ac:dyDescent="0.25">
      <c r="A23" s="85"/>
      <c r="B23" s="85"/>
      <c r="C23" s="85"/>
    </row>
    <row r="24" spans="1:5" x14ac:dyDescent="0.25">
      <c r="A24" s="101" t="s">
        <v>43</v>
      </c>
      <c r="B24" s="101"/>
      <c r="C24" s="101"/>
    </row>
    <row r="25" spans="1:5" ht="15.75" thickBot="1" x14ac:dyDescent="0.3">
      <c r="A25" s="17"/>
      <c r="B25" s="17"/>
      <c r="C25" s="17"/>
    </row>
    <row r="29" spans="1:5" x14ac:dyDescent="0.25">
      <c r="A29" s="84" t="s">
        <v>30</v>
      </c>
      <c r="B29" s="84"/>
      <c r="C29" s="84"/>
    </row>
    <row r="30" spans="1:5" ht="15.75" x14ac:dyDescent="0.25">
      <c r="A30" s="1" t="s">
        <v>16</v>
      </c>
      <c r="B30" s="99">
        <f>B18</f>
        <v>2433721</v>
      </c>
      <c r="C30" s="100"/>
    </row>
    <row r="31" spans="1:5" ht="15.75" x14ac:dyDescent="0.25">
      <c r="A31" s="1" t="s">
        <v>0</v>
      </c>
      <c r="B31" s="99">
        <f t="shared" ref="B31:B33" si="0">B19</f>
        <v>1231693</v>
      </c>
      <c r="C31" s="100"/>
    </row>
    <row r="32" spans="1:5" ht="15.75" x14ac:dyDescent="0.25">
      <c r="A32" s="1" t="s">
        <v>1</v>
      </c>
      <c r="B32" s="99">
        <f t="shared" si="0"/>
        <v>745858.8</v>
      </c>
      <c r="C32" s="100"/>
    </row>
    <row r="33" spans="1:3" ht="15.75" x14ac:dyDescent="0.25">
      <c r="A33" s="1" t="s">
        <v>2</v>
      </c>
      <c r="B33" s="99">
        <f t="shared" si="0"/>
        <v>23483.24</v>
      </c>
      <c r="C33" s="100"/>
    </row>
    <row r="34" spans="1:3" ht="15.75" x14ac:dyDescent="0.25">
      <c r="A34" s="12" t="s">
        <v>17</v>
      </c>
      <c r="B34" s="99">
        <v>4139325.32</v>
      </c>
      <c r="C34" s="100"/>
    </row>
  </sheetData>
  <mergeCells count="29">
    <mergeCell ref="A7:C7"/>
    <mergeCell ref="A1:C1"/>
    <mergeCell ref="A2:C3"/>
    <mergeCell ref="A4:C4"/>
    <mergeCell ref="A5:C5"/>
    <mergeCell ref="A6:C6"/>
    <mergeCell ref="B18:C18"/>
    <mergeCell ref="B8:C8"/>
    <mergeCell ref="B9:C9"/>
    <mergeCell ref="B10:C10"/>
    <mergeCell ref="B11:C11"/>
    <mergeCell ref="B12:C12"/>
    <mergeCell ref="B13:C13"/>
    <mergeCell ref="A14:C14"/>
    <mergeCell ref="A15:C15"/>
    <mergeCell ref="B16:C16"/>
    <mergeCell ref="A17:C17"/>
    <mergeCell ref="B34:C34"/>
    <mergeCell ref="B19:C19"/>
    <mergeCell ref="B20:C20"/>
    <mergeCell ref="B21:C21"/>
    <mergeCell ref="B22:C22"/>
    <mergeCell ref="A23:C23"/>
    <mergeCell ref="A24:C24"/>
    <mergeCell ref="A29:C29"/>
    <mergeCell ref="B30:C30"/>
    <mergeCell ref="B31:C31"/>
    <mergeCell ref="B32:C32"/>
    <mergeCell ref="B33:C3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2019</vt:lpstr>
      <vt:lpstr>01 2019</vt:lpstr>
      <vt:lpstr>02 2019</vt:lpstr>
      <vt:lpstr>03 2019</vt:lpstr>
      <vt:lpstr>04 2019</vt:lpstr>
      <vt:lpstr>05 2019</vt:lpstr>
      <vt:lpstr>06 2019</vt:lpstr>
      <vt:lpstr>07 2019</vt:lpstr>
      <vt:lpstr>08 2019</vt:lpstr>
      <vt:lpstr>09 2019</vt:lpstr>
      <vt:lpstr>10 2019</vt:lpstr>
      <vt:lpstr>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ALVES SIRQUEIRA</dc:creator>
  <cp:lastModifiedBy>SUSANA ALVES SIRQUEIRA</cp:lastModifiedBy>
  <cp:lastPrinted>2018-08-14T19:31:27Z</cp:lastPrinted>
  <dcterms:created xsi:type="dcterms:W3CDTF">2018-06-14T21:29:59Z</dcterms:created>
  <dcterms:modified xsi:type="dcterms:W3CDTF">2019-11-21T14:07:27Z</dcterms:modified>
</cp:coreProperties>
</file>