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BHTRANS\Prepara Editais\PE09-2021 - Manutenção e Desenvolvimento de Softwares\Edital e Anexos - 02.07.2021\"/>
    </mc:Choice>
  </mc:AlternateContent>
  <xr:revisionPtr revIDLastSave="0" documentId="13_ncr:1_{F7618EB7-A915-4109-874D-3ACEC59A23F7}" xr6:coauthVersionLast="45" xr6:coauthVersionMax="45" xr10:uidLastSave="{00000000-0000-0000-0000-000000000000}"/>
  <bookViews>
    <workbookView xWindow="-120" yWindow="-120" windowWidth="20730" windowHeight="11160" tabRatio="977" firstSheet="2" activeTab="7" xr2:uid="{6CBCD558-273C-45A7-B58D-FD644673CBAD}"/>
  </bookViews>
  <sheets>
    <sheet name="Proposta_Comercial" sheetId="16" r:id="rId1"/>
    <sheet name="A - Quadro Resumo" sheetId="2" r:id="rId2"/>
    <sheet name="B - Detalhamentos" sheetId="1" r:id="rId3"/>
    <sheet name="C - Posto1-PHP_Sênior" sheetId="5" r:id="rId4"/>
    <sheet name="D - Posto2_FORMS_Sênior" sheetId="11" r:id="rId5"/>
    <sheet name="E - Posto3_JAVA_Sênior" sheetId="13" r:id="rId6"/>
    <sheet name="F - Posto4_Requisitos_Pleno" sheetId="14" r:id="rId7"/>
    <sheet name="G - Posto5_INFRA_Sênior" sheetId="15" r:id="rId8"/>
  </sheets>
  <definedNames>
    <definedName name="_xlnm.Print_Area" localSheetId="1">'A - Quadro Resumo'!$A$1:$H$50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6" l="1"/>
  <c r="G11" i="16"/>
  <c r="G12" i="16"/>
  <c r="G13" i="16"/>
  <c r="G14" i="16"/>
  <c r="G10" i="16"/>
  <c r="C14" i="16"/>
  <c r="B11" i="16"/>
  <c r="B12" i="16"/>
  <c r="B13" i="16"/>
  <c r="B14" i="16"/>
  <c r="B10" i="16"/>
  <c r="D11" i="16"/>
  <c r="D12" i="16"/>
  <c r="D13" i="16"/>
  <c r="D14" i="16"/>
  <c r="D10" i="16"/>
  <c r="A6" i="15" l="1"/>
  <c r="A6" i="14"/>
  <c r="A6" i="13"/>
  <c r="A6" i="11"/>
  <c r="C14" i="2" l="1"/>
  <c r="E11" i="16" l="1"/>
  <c r="E12" i="16"/>
  <c r="E13" i="16"/>
  <c r="E14" i="16"/>
  <c r="E10" i="16"/>
  <c r="A6" i="5"/>
  <c r="B62" i="11" l="1"/>
  <c r="D62" i="11" s="1"/>
  <c r="B62" i="13"/>
  <c r="D62" i="13" s="1"/>
  <c r="B62" i="14"/>
  <c r="D62" i="14" s="1"/>
  <c r="B62" i="15"/>
  <c r="D62" i="15" s="1"/>
  <c r="B62" i="5"/>
  <c r="D6" i="15"/>
  <c r="D9" i="15" s="1"/>
  <c r="D12" i="15" s="1"/>
  <c r="B81" i="15"/>
  <c r="B80" i="15"/>
  <c r="B79" i="15"/>
  <c r="B74" i="15"/>
  <c r="C65" i="15"/>
  <c r="B65" i="15"/>
  <c r="D65" i="15" s="1"/>
  <c r="C64" i="15"/>
  <c r="B64" i="15"/>
  <c r="D64" i="15" s="1"/>
  <c r="B63" i="15"/>
  <c r="D63" i="15" s="1"/>
  <c r="B42" i="15"/>
  <c r="B41" i="15"/>
  <c r="B40" i="15"/>
  <c r="B34" i="15"/>
  <c r="B33" i="15"/>
  <c r="B32" i="15"/>
  <c r="B31" i="15"/>
  <c r="B30" i="15"/>
  <c r="B29" i="15"/>
  <c r="B28" i="15"/>
  <c r="B27" i="15"/>
  <c r="B23" i="15"/>
  <c r="B24" i="15" s="1"/>
  <c r="D6" i="14"/>
  <c r="D9" i="14" s="1"/>
  <c r="D12" i="14" s="1"/>
  <c r="B81" i="14"/>
  <c r="B80" i="14"/>
  <c r="B79" i="14"/>
  <c r="B74" i="14"/>
  <c r="C65" i="14"/>
  <c r="B65" i="14"/>
  <c r="D65" i="14" s="1"/>
  <c r="C64" i="14"/>
  <c r="B64" i="14"/>
  <c r="D64" i="14" s="1"/>
  <c r="B63" i="14"/>
  <c r="B42" i="14"/>
  <c r="B41" i="14"/>
  <c r="B40" i="14"/>
  <c r="B51" i="14" s="1"/>
  <c r="B34" i="14"/>
  <c r="B33" i="14"/>
  <c r="B32" i="14"/>
  <c r="B31" i="14"/>
  <c r="B30" i="14"/>
  <c r="B29" i="14"/>
  <c r="B28" i="14"/>
  <c r="B27" i="14"/>
  <c r="B23" i="14"/>
  <c r="B24" i="14" s="1"/>
  <c r="D6" i="13"/>
  <c r="D9" i="13" s="1"/>
  <c r="D12" i="13" s="1"/>
  <c r="B81" i="13"/>
  <c r="B80" i="13"/>
  <c r="B79" i="13"/>
  <c r="B74" i="13"/>
  <c r="C65" i="13"/>
  <c r="B65" i="13"/>
  <c r="D65" i="13" s="1"/>
  <c r="C64" i="13"/>
  <c r="B64" i="13"/>
  <c r="D64" i="13" s="1"/>
  <c r="B63" i="13"/>
  <c r="D63" i="13" s="1"/>
  <c r="B42" i="13"/>
  <c r="B41" i="13"/>
  <c r="B40" i="13"/>
  <c r="B51" i="13" s="1"/>
  <c r="B34" i="13"/>
  <c r="B33" i="13"/>
  <c r="B32" i="13"/>
  <c r="B31" i="13"/>
  <c r="B30" i="13"/>
  <c r="B29" i="13"/>
  <c r="B28" i="13"/>
  <c r="B27" i="13"/>
  <c r="B23" i="13"/>
  <c r="D6" i="11"/>
  <c r="D9" i="11" s="1"/>
  <c r="D12" i="11" s="1"/>
  <c r="B81" i="11"/>
  <c r="B80" i="11"/>
  <c r="B79" i="11"/>
  <c r="B74" i="11"/>
  <c r="C65" i="11"/>
  <c r="B65" i="11"/>
  <c r="D65" i="11" s="1"/>
  <c r="C64" i="11"/>
  <c r="B64" i="11"/>
  <c r="D64" i="11" s="1"/>
  <c r="B63" i="11"/>
  <c r="D63" i="11" s="1"/>
  <c r="B42" i="11"/>
  <c r="B41" i="11"/>
  <c r="B40" i="11"/>
  <c r="B51" i="11" s="1"/>
  <c r="B34" i="11"/>
  <c r="B33" i="11"/>
  <c r="B32" i="11"/>
  <c r="B31" i="11"/>
  <c r="B30" i="11"/>
  <c r="B29" i="11"/>
  <c r="B28" i="11"/>
  <c r="B27" i="11"/>
  <c r="B23" i="11"/>
  <c r="B43" i="15" l="1"/>
  <c r="B43" i="14"/>
  <c r="B43" i="13"/>
  <c r="B35" i="11"/>
  <c r="B82" i="13"/>
  <c r="B82" i="15"/>
  <c r="B82" i="14"/>
  <c r="B82" i="11"/>
  <c r="D31" i="15"/>
  <c r="D27" i="15"/>
  <c r="D40" i="15"/>
  <c r="D32" i="15"/>
  <c r="D28" i="15"/>
  <c r="D22" i="15"/>
  <c r="D21" i="15"/>
  <c r="D20" i="15"/>
  <c r="D19" i="15"/>
  <c r="D34" i="15"/>
  <c r="D18" i="15"/>
  <c r="D42" i="15"/>
  <c r="D30" i="15"/>
  <c r="D17" i="15"/>
  <c r="D16" i="15"/>
  <c r="D33" i="15"/>
  <c r="B56" i="15"/>
  <c r="D41" i="15"/>
  <c r="D29" i="15"/>
  <c r="B66" i="15"/>
  <c r="D66" i="15" s="1"/>
  <c r="D23" i="15"/>
  <c r="B51" i="15"/>
  <c r="B35" i="15"/>
  <c r="B47" i="15" s="1"/>
  <c r="B52" i="15"/>
  <c r="D52" i="15" s="1"/>
  <c r="D27" i="14"/>
  <c r="B66" i="14"/>
  <c r="D66" i="14" s="1"/>
  <c r="D31" i="14"/>
  <c r="D32" i="14"/>
  <c r="D21" i="14"/>
  <c r="D34" i="14"/>
  <c r="D18" i="14"/>
  <c r="D22" i="14"/>
  <c r="D20" i="14"/>
  <c r="D19" i="14"/>
  <c r="D28" i="14"/>
  <c r="D42" i="14"/>
  <c r="D30" i="14"/>
  <c r="D17" i="14"/>
  <c r="D16" i="14"/>
  <c r="D40" i="14"/>
  <c r="D33" i="14"/>
  <c r="B56" i="14"/>
  <c r="D51" i="14"/>
  <c r="D29" i="14"/>
  <c r="D23" i="14"/>
  <c r="D41" i="14"/>
  <c r="D63" i="14"/>
  <c r="B35" i="14"/>
  <c r="B47" i="14" s="1"/>
  <c r="B52" i="14"/>
  <c r="D52" i="14" s="1"/>
  <c r="D28" i="13"/>
  <c r="D29" i="13"/>
  <c r="D42" i="13"/>
  <c r="D30" i="13"/>
  <c r="D31" i="13"/>
  <c r="D32" i="13"/>
  <c r="D34" i="13"/>
  <c r="D22" i="13"/>
  <c r="D21" i="13"/>
  <c r="D20" i="13"/>
  <c r="D19" i="13"/>
  <c r="D18" i="13"/>
  <c r="D17" i="13"/>
  <c r="D16" i="13"/>
  <c r="D33" i="13"/>
  <c r="D23" i="13"/>
  <c r="D27" i="13"/>
  <c r="D40" i="13"/>
  <c r="B66" i="13"/>
  <c r="D66" i="13" s="1"/>
  <c r="D41" i="13"/>
  <c r="B24" i="13"/>
  <c r="D51" i="13"/>
  <c r="B35" i="13"/>
  <c r="B52" i="13"/>
  <c r="D52" i="13" s="1"/>
  <c r="D32" i="11"/>
  <c r="D28" i="11"/>
  <c r="D41" i="11"/>
  <c r="D29" i="11"/>
  <c r="D42" i="11"/>
  <c r="D30" i="11"/>
  <c r="D31" i="11"/>
  <c r="D16" i="11"/>
  <c r="D22" i="11"/>
  <c r="D19" i="11"/>
  <c r="D21" i="11"/>
  <c r="D20" i="11"/>
  <c r="D18" i="11"/>
  <c r="D17" i="11"/>
  <c r="D33" i="11"/>
  <c r="D23" i="11"/>
  <c r="D34" i="11"/>
  <c r="D40" i="11"/>
  <c r="B66" i="11"/>
  <c r="D66" i="11" s="1"/>
  <c r="B24" i="11"/>
  <c r="D51" i="11"/>
  <c r="B52" i="11"/>
  <c r="D52" i="11" s="1"/>
  <c r="D27" i="11"/>
  <c r="B43" i="11"/>
  <c r="D6" i="5"/>
  <c r="B23" i="5"/>
  <c r="B81" i="5"/>
  <c r="B80" i="5"/>
  <c r="B79" i="5"/>
  <c r="B53" i="11" l="1"/>
  <c r="D43" i="13"/>
  <c r="D53" i="14"/>
  <c r="D35" i="15"/>
  <c r="D24" i="15"/>
  <c r="B48" i="15"/>
  <c r="D47" i="15"/>
  <c r="D48" i="15" s="1"/>
  <c r="B57" i="15"/>
  <c r="D56" i="15"/>
  <c r="D57" i="15" s="1"/>
  <c r="B53" i="15"/>
  <c r="D51" i="15"/>
  <c r="D53" i="15" s="1"/>
  <c r="D43" i="15"/>
  <c r="D24" i="14"/>
  <c r="D35" i="14"/>
  <c r="B48" i="14"/>
  <c r="D47" i="14"/>
  <c r="D48" i="14" s="1"/>
  <c r="D43" i="14"/>
  <c r="B53" i="14"/>
  <c r="B57" i="14"/>
  <c r="D56" i="14"/>
  <c r="D57" i="14" s="1"/>
  <c r="D24" i="13"/>
  <c r="B47" i="13"/>
  <c r="B56" i="13"/>
  <c r="D35" i="13"/>
  <c r="B53" i="13"/>
  <c r="D53" i="13"/>
  <c r="D53" i="11"/>
  <c r="D24" i="11"/>
  <c r="D35" i="11"/>
  <c r="B47" i="11"/>
  <c r="B56" i="11"/>
  <c r="D43" i="11"/>
  <c r="B74" i="5"/>
  <c r="B65" i="5"/>
  <c r="D65" i="5" s="1"/>
  <c r="B64" i="5"/>
  <c r="D64" i="5" s="1"/>
  <c r="B24" i="5"/>
  <c r="B56" i="5" s="1"/>
  <c r="D9" i="5"/>
  <c r="C65" i="5"/>
  <c r="C64" i="5"/>
  <c r="B63" i="5"/>
  <c r="D62" i="5"/>
  <c r="B42" i="5"/>
  <c r="B41" i="5"/>
  <c r="B40" i="5"/>
  <c r="B34" i="5"/>
  <c r="B33" i="5"/>
  <c r="B32" i="5"/>
  <c r="B31" i="5"/>
  <c r="B52" i="5" s="1"/>
  <c r="B30" i="5"/>
  <c r="B29" i="5"/>
  <c r="B28" i="5"/>
  <c r="B27" i="5"/>
  <c r="D12" i="5" l="1"/>
  <c r="D30" i="5" s="1"/>
  <c r="B59" i="14"/>
  <c r="B59" i="15"/>
  <c r="D59" i="14"/>
  <c r="D59" i="15"/>
  <c r="D47" i="13"/>
  <c r="D48" i="13" s="1"/>
  <c r="B48" i="13"/>
  <c r="B57" i="13"/>
  <c r="D56" i="13"/>
  <c r="D57" i="13" s="1"/>
  <c r="D56" i="11"/>
  <c r="D57" i="11" s="1"/>
  <c r="B57" i="11"/>
  <c r="D47" i="11"/>
  <c r="D48" i="11" s="1"/>
  <c r="B48" i="11"/>
  <c r="B82" i="5"/>
  <c r="B57" i="5"/>
  <c r="B66" i="5"/>
  <c r="D66" i="5" s="1"/>
  <c r="D63" i="5"/>
  <c r="B35" i="5"/>
  <c r="B47" i="5" s="1"/>
  <c r="B51" i="5"/>
  <c r="B43" i="5"/>
  <c r="D16" i="5" l="1"/>
  <c r="D22" i="5"/>
  <c r="D18" i="5"/>
  <c r="D56" i="5"/>
  <c r="D57" i="5" s="1"/>
  <c r="D17" i="5"/>
  <c r="D34" i="5"/>
  <c r="D41" i="5"/>
  <c r="D23" i="5"/>
  <c r="D20" i="5"/>
  <c r="D42" i="5"/>
  <c r="D27" i="5"/>
  <c r="D31" i="5"/>
  <c r="D32" i="5"/>
  <c r="D52" i="5"/>
  <c r="D21" i="5"/>
  <c r="D28" i="5"/>
  <c r="D33" i="5"/>
  <c r="D29" i="5"/>
  <c r="D40" i="5"/>
  <c r="D19" i="5"/>
  <c r="B59" i="11"/>
  <c r="D59" i="11"/>
  <c r="D59" i="13"/>
  <c r="B59" i="13"/>
  <c r="B48" i="5"/>
  <c r="D47" i="5"/>
  <c r="D48" i="5" s="1"/>
  <c r="B53" i="5"/>
  <c r="D51" i="5"/>
  <c r="D53" i="5" l="1"/>
  <c r="D35" i="5"/>
  <c r="D43" i="5"/>
  <c r="D24" i="5"/>
  <c r="B59" i="5"/>
  <c r="E38" i="2"/>
  <c r="F21" i="2"/>
  <c r="B47" i="1"/>
  <c r="E37" i="2" s="1"/>
  <c r="B32" i="1"/>
  <c r="B17" i="1"/>
  <c r="D59" i="5" l="1"/>
  <c r="B68" i="13"/>
  <c r="D68" i="13" s="1"/>
  <c r="B68" i="11"/>
  <c r="D68" i="11" s="1"/>
  <c r="B68" i="15"/>
  <c r="D68" i="15" s="1"/>
  <c r="B68" i="14"/>
  <c r="D68" i="14" s="1"/>
  <c r="B67" i="13"/>
  <c r="D67" i="13" s="1"/>
  <c r="B67" i="15"/>
  <c r="D67" i="15" s="1"/>
  <c r="B67" i="11"/>
  <c r="D67" i="11" s="1"/>
  <c r="B67" i="14"/>
  <c r="D67" i="14" s="1"/>
  <c r="D69" i="14" s="1"/>
  <c r="D71" i="14" s="1"/>
  <c r="B75" i="5"/>
  <c r="B76" i="5" s="1"/>
  <c r="B75" i="11"/>
  <c r="B75" i="15"/>
  <c r="B75" i="14"/>
  <c r="B75" i="13"/>
  <c r="E30" i="2"/>
  <c r="B68" i="5"/>
  <c r="D68" i="5" s="1"/>
  <c r="B67" i="5"/>
  <c r="D67" i="5" s="1"/>
  <c r="E21" i="2"/>
  <c r="D69" i="13" l="1"/>
  <c r="D71" i="13" s="1"/>
  <c r="D74" i="13" s="1"/>
  <c r="D69" i="11"/>
  <c r="D71" i="11" s="1"/>
  <c r="D74" i="11" s="1"/>
  <c r="D74" i="14"/>
  <c r="D69" i="15"/>
  <c r="D71" i="15" s="1"/>
  <c r="D75" i="15" s="1"/>
  <c r="B76" i="14"/>
  <c r="D75" i="14"/>
  <c r="B76" i="11"/>
  <c r="B76" i="13"/>
  <c r="B76" i="15"/>
  <c r="D69" i="5"/>
  <c r="F36" i="2" s="1"/>
  <c r="D75" i="11" l="1"/>
  <c r="D76" i="11" s="1"/>
  <c r="D75" i="13"/>
  <c r="D76" i="13" s="1"/>
  <c r="D79" i="13" s="1"/>
  <c r="D76" i="14"/>
  <c r="D74" i="15"/>
  <c r="D76" i="15" s="1"/>
  <c r="D71" i="5"/>
  <c r="D81" i="13" l="1"/>
  <c r="D80" i="13"/>
  <c r="D80" i="15"/>
  <c r="D81" i="15"/>
  <c r="D81" i="14"/>
  <c r="D80" i="14"/>
  <c r="D79" i="14"/>
  <c r="D75" i="5"/>
  <c r="F37" i="2" s="1"/>
  <c r="D80" i="11"/>
  <c r="D79" i="11"/>
  <c r="D81" i="11"/>
  <c r="D79" i="15"/>
  <c r="D74" i="5"/>
  <c r="F38" i="2" s="1"/>
  <c r="D82" i="13" l="1"/>
  <c r="D85" i="13" s="1"/>
  <c r="D82" i="14"/>
  <c r="D85" i="14" s="1"/>
  <c r="D82" i="15"/>
  <c r="D85" i="15" s="1"/>
  <c r="D82" i="11"/>
  <c r="D85" i="11" s="1"/>
  <c r="D76" i="5"/>
  <c r="E85" i="15" l="1"/>
  <c r="F14" i="16"/>
  <c r="H14" i="16" s="1"/>
  <c r="I14" i="16" s="1"/>
  <c r="E85" i="14"/>
  <c r="F13" i="16"/>
  <c r="H13" i="16" s="1"/>
  <c r="I13" i="16" s="1"/>
  <c r="E85" i="13"/>
  <c r="F12" i="16"/>
  <c r="H12" i="16" s="1"/>
  <c r="I12" i="16" s="1"/>
  <c r="E9" i="2"/>
  <c r="G9" i="2" s="1"/>
  <c r="H9" i="2" s="1"/>
  <c r="F11" i="16"/>
  <c r="H11" i="16" s="1"/>
  <c r="I11" i="16" s="1"/>
  <c r="E11" i="2"/>
  <c r="G11" i="2" s="1"/>
  <c r="H11" i="2" s="1"/>
  <c r="E10" i="2"/>
  <c r="G10" i="2" s="1"/>
  <c r="H10" i="2" s="1"/>
  <c r="E12" i="2"/>
  <c r="G12" i="2" s="1"/>
  <c r="H12" i="2" s="1"/>
  <c r="E85" i="11"/>
  <c r="D79" i="5"/>
  <c r="D81" i="5"/>
  <c r="D80" i="5"/>
  <c r="D82" i="5" l="1"/>
  <c r="D85" i="5" s="1"/>
  <c r="E85" i="5" l="1"/>
  <c r="F10" i="16"/>
  <c r="H10" i="16" s="1"/>
  <c r="E8" i="2"/>
  <c r="G8" i="2" s="1"/>
  <c r="G13" i="2" s="1"/>
  <c r="I10" i="16" l="1"/>
  <c r="I15" i="16" s="1"/>
  <c r="H8" i="2"/>
  <c r="H13" i="2" s="1"/>
</calcChain>
</file>

<file path=xl/sharedStrings.xml><?xml version="1.0" encoding="utf-8"?>
<sst xmlns="http://schemas.openxmlformats.org/spreadsheetml/2006/main" count="1227" uniqueCount="230">
  <si>
    <t>DETALHAMENTO COM A COMPOSIÇÃO DOS CAMPOS OUTROS BENEFÍCIOS OBRIGATÓRIOS, OUTROS INSUMOS E DESPESAS ADMINISTRATIVAS/OPERACIONAIS</t>
  </si>
  <si>
    <t>OUTROS INSUMOS</t>
  </si>
  <si>
    <t>VALOR ANUAL (R$)</t>
  </si>
  <si>
    <t>Justificativa</t>
  </si>
  <si>
    <t>TOTAL DE OUTROS INSUMOS</t>
  </si>
  <si>
    <t>OUTROS BENEFÍCIOS OBRIGATÓRIOS</t>
  </si>
  <si>
    <t>VALOR MENSAL (R$)</t>
  </si>
  <si>
    <t>TOTAL DE OUTROS BENEFÍCIOS OBRIGATÓRIOS</t>
  </si>
  <si>
    <t>DETALHAMENTO DAS DESPESAS ADMINISTRATIVAS/OPERACIONAIS</t>
  </si>
  <si>
    <t>Percentual (%)</t>
  </si>
  <si>
    <t xml:space="preserve"> </t>
  </si>
  <si>
    <t>TOTAL DAS DESPESAS ADMINISTRATIVAS/OPERACIONAIS</t>
  </si>
  <si>
    <t>QUADRO RESUMO</t>
  </si>
  <si>
    <t>Valor unitário anual (R$)</t>
  </si>
  <si>
    <t>Plano de saúde</t>
  </si>
  <si>
    <t>Valor</t>
  </si>
  <si>
    <t>Valor mensal do plano de saúde por pessoa</t>
  </si>
  <si>
    <t>Valor da taxa de adesão ao plano de saúde por pessoa</t>
  </si>
  <si>
    <t>Outros benefícios obrigatórios</t>
  </si>
  <si>
    <t>Valor (R$)</t>
  </si>
  <si>
    <t>Percentual</t>
  </si>
  <si>
    <t>Riscos ambientais do trabalho - RAT x FAP</t>
  </si>
  <si>
    <t>Valor mensal</t>
  </si>
  <si>
    <r>
      <t>Lucro máximo</t>
    </r>
    <r>
      <rPr>
        <vertAlign val="superscript"/>
        <sz val="10"/>
        <rFont val="Arial"/>
        <family val="2"/>
      </rPr>
      <t>3</t>
    </r>
  </si>
  <si>
    <t>Tributação sobre o faturamento</t>
  </si>
  <si>
    <t>ISSQN ou ISS</t>
  </si>
  <si>
    <t>COFINS</t>
  </si>
  <si>
    <t>PIS/PASEP</t>
  </si>
  <si>
    <t>I - SALÁRIO ESTIMADO DO PROFISSIONAL</t>
  </si>
  <si>
    <t>-</t>
  </si>
  <si>
    <t>MEMÓRIA DE CÁLCULO</t>
  </si>
  <si>
    <t>VALOR (R$)</t>
  </si>
  <si>
    <t>FUNDAMENTO</t>
  </si>
  <si>
    <t>Carga horária de 200h/mês</t>
  </si>
  <si>
    <t>II - COMPOSIÇÃO DA REMUNERAÇÃO</t>
  </si>
  <si>
    <t>QUANTIDADE</t>
  </si>
  <si>
    <t>Salário-base</t>
  </si>
  <si>
    <t>TOTAL II</t>
  </si>
  <si>
    <t>(soma)</t>
  </si>
  <si>
    <t>III - ENCARGOS SOCIAIS INCIDENTES SOBRE A REMUNERAÇÃO</t>
  </si>
  <si>
    <t>PERCENTUAL</t>
  </si>
  <si>
    <t>GRUPO III - A</t>
  </si>
  <si>
    <t>8,000% * TOTAL II</t>
  </si>
  <si>
    <t>Art. 15, Lei 8.030/90, e  Art. 7º , III, CF.</t>
  </si>
  <si>
    <t>1,500% * TOTAL II</t>
  </si>
  <si>
    <t>Art. 30, Lei 8.036/90.</t>
  </si>
  <si>
    <t>1,000% * TOTAL II</t>
  </si>
  <si>
    <t>Decreto 2.318/86.</t>
  </si>
  <si>
    <t>0,200% * TOTAL II</t>
  </si>
  <si>
    <t>Lei 7.787/89 e DL 1.146/70.</t>
  </si>
  <si>
    <t>0,600% * TOTAL II</t>
  </si>
  <si>
    <t>Art. 8º, Lei 8.029/90, e Lei 8.154/90.</t>
  </si>
  <si>
    <t>2,500% * TOTAL II</t>
  </si>
  <si>
    <t>Art. 3º, I, Decreto 87.043/82.</t>
  </si>
  <si>
    <t>(RAT*FAP) * TOTAL II</t>
  </si>
  <si>
    <t>Decreto 6.957/2009.</t>
  </si>
  <si>
    <t>TOTAL III - A</t>
  </si>
  <si>
    <t>GRUPO III - B</t>
  </si>
  <si>
    <t>B.01 - 13º salário</t>
  </si>
  <si>
    <t>(1/12) * TOTAL II</t>
  </si>
  <si>
    <t>Art. 7º, VIII, CF/88.</t>
  </si>
  <si>
    <t>B.02 - Férias + 1/3</t>
  </si>
  <si>
    <t>((1+1/3)/12) * TOTAL II</t>
  </si>
  <si>
    <t>Art. 7º, XVII, CF/88.</t>
  </si>
  <si>
    <t>B.03 - Aviso prévio trabalhado¹</t>
  </si>
  <si>
    <t>((7/30)/12) * TOTAL II</t>
  </si>
  <si>
    <t>Art. 7º, XXI, CF/88, 477, 487 e 491 CLT.</t>
  </si>
  <si>
    <t>B.04 - Auxílio doença²</t>
  </si>
  <si>
    <t>((5/30)/12) * TOTAL II</t>
  </si>
  <si>
    <t>Art. 59 a 64, Lei 8.213/91.</t>
  </si>
  <si>
    <t>B.05 - Acidente de trabalho³</t>
  </si>
  <si>
    <t>((15/30)/12) * 1% * TOTAL II</t>
  </si>
  <si>
    <t>Art. 19 a 23 da Lei, 8.213/91.</t>
  </si>
  <si>
    <t>((1/30)/12) * TOTAL II</t>
  </si>
  <si>
    <t>Art. 473, CLT.</t>
  </si>
  <si>
    <r>
      <t>B.07 - Férias sobre licença maternidade</t>
    </r>
    <r>
      <rPr>
        <vertAlign val="superscript"/>
        <sz val="10"/>
        <rFont val="Arial"/>
        <family val="2"/>
      </rPr>
      <t>5</t>
    </r>
  </si>
  <si>
    <t>(((1+1/3)/12)*1,5%*(4/12)) * TOTAL II</t>
  </si>
  <si>
    <t>Impacto do item férias sobre a licença maternidade.</t>
  </si>
  <si>
    <r>
      <t>B.08 - Licença paternidade</t>
    </r>
    <r>
      <rPr>
        <vertAlign val="superscript"/>
        <sz val="10"/>
        <rFont val="Arial"/>
        <family val="2"/>
      </rPr>
      <t>6</t>
    </r>
  </si>
  <si>
    <t>((5/30)/12)*1,5%) * TOTAL II</t>
  </si>
  <si>
    <t>TOTAL III - B</t>
  </si>
  <si>
    <t>¹ Redução de 7 dias ou de 2h por dia. Percentual relativo a contrato de 12 meses.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</si>
  <si>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Estimativa de 1 ausência por ano.</t>
    </r>
  </si>
  <si>
    <t>² Estimativa de 5 dias de licença por ano.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</si>
  <si>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Estimativa de 1,5% dos funcionários usufruindo de 4 meses de licença por ano.</t>
    </r>
  </si>
  <si>
    <t>³ Estimativa de 1 licença de 15 dias por ano para 1% dos funcionários.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</si>
  <si>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Estimativa de 1,5% dos funcionários usufruindo 5 dias da licença por ano.</t>
    </r>
  </si>
  <si>
    <t>GRUPO III - C</t>
  </si>
  <si>
    <t>C.01 - Aviso prévio indenizado¹</t>
  </si>
  <si>
    <t>25% * (1/12) * TOTAL II</t>
  </si>
  <si>
    <t>Art. 7º, XXI, CF/88, 477,487 e 491 CLT.</t>
  </si>
  <si>
    <t>C.02 - Indenização adicional²</t>
  </si>
  <si>
    <t>Art. 9º, Lei 7.238/84.</t>
  </si>
  <si>
    <t>C.03 - Indenização (rescisão sem justa causa - multa de 40% do FGTS)³</t>
  </si>
  <si>
    <t>40% * 8% * TOTAL II</t>
  </si>
  <si>
    <t>Leis 8.036/90 e 9.491/97.</t>
  </si>
  <si>
    <t>TOTAL III - C</t>
  </si>
  <si>
    <t>¹ Considerando que 25% dos funcionários serão substituídos durante 1 ano.</t>
  </si>
  <si>
    <t>³ Multa de 40% do FGTS em relação aos trabalhadores contratados.</t>
  </si>
  <si>
    <t>² Considerando que 25% dos funcionários serão demitidos em situação de recebimento de indenização adicional.</t>
  </si>
  <si>
    <t>GRUPO III - D</t>
  </si>
  <si>
    <t>D.01 - Incidência dos encargos do grupo A sobre o grupo B</t>
  </si>
  <si>
    <t>((TOTAL III - A * TOTAL III - B)) * TOTAL II</t>
  </si>
  <si>
    <t>TOTAL III - D</t>
  </si>
  <si>
    <t>GRUPO III - E</t>
  </si>
  <si>
    <t>E.01 - Incidência do FGTS exclusivamente sobre o aviso prévio indenizado</t>
  </si>
  <si>
    <t>A.02 * C.01 * TOTAL II</t>
  </si>
  <si>
    <t>Súmula 305 do TST.</t>
  </si>
  <si>
    <t>E.02 - Incidência do FGTS exclusivamente sobre o período médio de afastamento superior a 15 dias motivado por acidente de trabalho¹</t>
  </si>
  <si>
    <t>A.02 * B.05 * TOTAL II</t>
  </si>
  <si>
    <t>TOTAL III - E</t>
  </si>
  <si>
    <t>¹ Estimativa de que 1% dos funcionários sofrem acidentes por ano, com ausência média de 30 dias. O percentual do FGTS (8%) será aplicado somente sobre os 15 dias restantes do afastamento, porque os 15 primeiros dias já foram calculados no item B.05.</t>
  </si>
  <si>
    <t>GRUPO III - F</t>
  </si>
  <si>
    <t>F.01 - Incidência dos encargos do grupo A sobre o salário maternidade</t>
  </si>
  <si>
    <t>TOTAL III - A * (13/12) * (4/12) * 1,5% * TOTAL II</t>
  </si>
  <si>
    <t>Estimativa de que 1,5% dos funcionários usufruirão da licença maternidade de 4 meses em 1 ano.</t>
  </si>
  <si>
    <t>TOTAL III - F</t>
  </si>
  <si>
    <t>TOTAL III</t>
  </si>
  <si>
    <t>IV - INSUMOS</t>
  </si>
  <si>
    <t>Auxílio-alimentação</t>
  </si>
  <si>
    <t>Vale-transporte</t>
  </si>
  <si>
    <t>4,50*4*22 dias</t>
  </si>
  <si>
    <t>Estimativa para 1 titular.</t>
  </si>
  <si>
    <t>Taxa de adesão ao plano de saúde</t>
  </si>
  <si>
    <t>Desconto legal sobre transporte (máximo de 6% do salário-base)</t>
  </si>
  <si>
    <t>(-0,06*Salário)</t>
  </si>
  <si>
    <t>Lei 7.418/85.</t>
  </si>
  <si>
    <t>Insumos eventualmente não previstos na planilha necessários ao cumprimento do objeto.</t>
  </si>
  <si>
    <t>Valor mensal referente a benefícios impostos pela legislação vigente, ACT ou CCT, não previstos na planilha.</t>
  </si>
  <si>
    <t xml:space="preserve">TOTAL IV </t>
  </si>
  <si>
    <t>TOTAL 1: TOTAL DA REMUNERAÇÃO + ENCARGOS SOCIAIS + INSUMOS</t>
  </si>
  <si>
    <t>TOTAL II  + TOTAL III + TOTAL IV</t>
  </si>
  <si>
    <t>V - BONIFICAÇÃO E OUTRAS DESPESAS</t>
  </si>
  <si>
    <t>Lucro máximo</t>
  </si>
  <si>
    <t>Incide sobre o TOTAL 1</t>
  </si>
  <si>
    <t>Despesas administrativas/operacionais</t>
  </si>
  <si>
    <t>TOTAL V</t>
  </si>
  <si>
    <t>VI - TRIBUTAÇÃO SOBRE O FATURAMENTO</t>
  </si>
  <si>
    <t>TOTAL VI</t>
  </si>
  <si>
    <t>CUSTO POR FUNCIONÁRIO</t>
  </si>
  <si>
    <t>MENSAL (R$)</t>
  </si>
  <si>
    <t>ANUAL (R$)</t>
  </si>
  <si>
    <t>(TOTAL 1 + TOTAL V + TOTAL VI)</t>
  </si>
  <si>
    <t>1 - Desenvolvimento de Software e Manutenção de sistemas</t>
  </si>
  <si>
    <t>2 - Infraestrutura</t>
  </si>
  <si>
    <t>Analista Desenvolvedor SÊNIOR (linguagem FORMS e banco de dados Oracle)</t>
  </si>
  <si>
    <t>Horas-extras estimadas</t>
  </si>
  <si>
    <t>DSR</t>
  </si>
  <si>
    <t>([Salário * percentual da CCT)/200] * Quantidade</t>
  </si>
  <si>
    <t>Quantidade estimada pela BHTRANS e % previsto na CCT</t>
  </si>
  <si>
    <t xml:space="preserve">Súmula 172 do TST, considerando 25 dias úteis em um mês de 30 dias </t>
  </si>
  <si>
    <t>(Horas-extras) * 5/25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</si>
  <si>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</si>
  <si>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</si>
  <si>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</si>
  <si>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</si>
  <si>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</si>
  <si>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</si>
  <si>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</si>
  <si>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- RAT x FAP</t>
  </si>
  <si>
    <t>20,000% * TOTAL II</t>
  </si>
  <si>
    <t>Art. 22, I, Lei 8.212/91</t>
  </si>
  <si>
    <t>Baseado no preço médio praticado em BH/MG, 2 passagens de ida e 2 de volta, 22 dias.</t>
  </si>
  <si>
    <t>Analista Desenvolvedor SÊNIOR (linguagem JAVA - JCompany e banco de dados Oracle)</t>
  </si>
  <si>
    <t>Analista PLENO de Requisitos de Sistemas</t>
  </si>
  <si>
    <t>Analista SÊNIOR de Infraestrutura</t>
  </si>
  <si>
    <t>PLANILHA DE COMPOSIÇÃO DE CUSTOS E FORMAÇÃO DE PREÇOS - POSTO 1 - PHP SÊNIOR</t>
  </si>
  <si>
    <t>I - Insumos de valor subjetivo</t>
  </si>
  <si>
    <t>II - Plano de saúde</t>
  </si>
  <si>
    <t>III - Outros benefícios obrigatórios</t>
  </si>
  <si>
    <t>IV - Encargos sociais incidentes sobre a remuneração</t>
  </si>
  <si>
    <t>V - Bonificação e outras despesas</t>
  </si>
  <si>
    <t>Analista Desenvolvedor SÊNIOR (linguagem PHP / LARAVEL / VUE JS e banco de dados Oracle)</t>
  </si>
  <si>
    <t>Local e Data: ________________________,____ de ________________ de 2021.</t>
  </si>
  <si>
    <t>Identificação da empresa Licitante: ___________________________</t>
  </si>
  <si>
    <t>Identificação do(s) Representante(s) Legal(ais): ___________________________________</t>
  </si>
  <si>
    <t>Assinatura do(s) Representante(s) Legal(ais): _____________________________________</t>
  </si>
  <si>
    <t>*Preço Global (por extenso): _________________________________</t>
  </si>
  <si>
    <t>O LICITANTE DEVERÁ PREENCHER APENAS AS CÉLULAS DESTACADAS DE AMARELO.</t>
  </si>
  <si>
    <t>PREÇO GLOBAL</t>
  </si>
  <si>
    <t>DATA BASE DA CCT</t>
  </si>
  <si>
    <t>Valor mensal referente a benefícios impostos pela legislação vigente, ACT ou CCT, não previstos na planilha, por profissional. Deverão ser discriminados detalhamente na aba B - Detalhamentos.</t>
  </si>
  <si>
    <r>
      <t>Despesas administrativas/operacionais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discriminadas uma a uma na aba B - Detalhamentos.</t>
    </r>
  </si>
  <si>
    <r>
      <t>Outros insumos</t>
    </r>
    <r>
      <rPr>
        <vertAlign val="superscript"/>
        <sz val="10"/>
        <rFont val="Arial"/>
        <family val="2"/>
      </rPr>
      <t>²</t>
    </r>
    <r>
      <rPr>
        <sz val="10"/>
        <rFont val="Arial"/>
        <family val="2"/>
      </rPr>
      <t xml:space="preserve"> não previstos na planilha, mas afeitos à realidade do licitante e de previsão necessária, discriminados um a um na aba B - Detalhamentos.</t>
    </r>
  </si>
  <si>
    <r>
      <rPr>
        <b/>
        <i/>
        <vertAlign val="superscript"/>
        <sz val="10"/>
        <rFont val="Arial"/>
        <family val="2"/>
      </rPr>
      <t xml:space="preserve">² </t>
    </r>
    <r>
      <rPr>
        <b/>
        <i/>
        <sz val="10"/>
        <rFont val="Arial"/>
        <family val="2"/>
      </rPr>
      <t>Este item abrange insumos eventualmente não discriminados nas planilhas e necessários à execução do objeto, a critério do licitante. Caso sejam indicados, tais insumos deverão ser discriminados detalhadamente na aba B - Detalhamentos.</t>
    </r>
  </si>
  <si>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A memória de cálculo da composição do percentual apresentado para o campo será detalhada na aba B - Detalhamentos.</t>
    </r>
  </si>
  <si>
    <t>Art. 7º, XIX, CF/88, e 10, §1º, CLT.</t>
  </si>
  <si>
    <r>
      <t>B.06 - Faltas legais</t>
    </r>
    <r>
      <rPr>
        <vertAlign val="superscript"/>
        <sz val="10"/>
        <rFont val="Arial"/>
        <family val="2"/>
      </rPr>
      <t>4</t>
    </r>
  </si>
  <si>
    <t>Detalhados na aba B - "Detalhamentos"</t>
  </si>
  <si>
    <t>Conforme CCT SINDINFOR/MG - SINDADOS/MG - 2020/2021</t>
  </si>
  <si>
    <t>Inserir na tabela abaixo os valores propostos para os insumos de valor subjetivo, por posto</t>
  </si>
  <si>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Valor mensal a ser considerado pela BHTRANS para provisionamento, portanto, expresso nas planilhas de composição de custos. Vinculado à ocorrência de NECESSARIAMENTE TODOS os eventos previstos na composição dos custos, inclusive os incertos. Memória de Cálculo: TOTAL 1</t>
    </r>
  </si>
  <si>
    <t>Obs.: Os valores obtidos como quocientes ou por meio de aplicação de taxas percentuais serão truncados na segunda casa decimal, nos termos da Lei Federal nº 9.069/1995, art. 1º, §5º.</t>
  </si>
  <si>
    <t>((TOTAL 1 + TOTAL V)/(1-(ISS + COFINS + PIS/PASEP)))*alíquota</t>
  </si>
  <si>
    <t>Outros insumos (Valor mensal)</t>
  </si>
  <si>
    <t>Detalhados na aba B - "Detalhamentos" / 12</t>
  </si>
  <si>
    <t>22,70*22 dias</t>
  </si>
  <si>
    <r>
      <t>Lucro mínimo</t>
    </r>
    <r>
      <rPr>
        <vertAlign val="superscript"/>
        <sz val="10"/>
        <rFont val="Arial"/>
        <family val="2"/>
      </rPr>
      <t>1</t>
    </r>
  </si>
  <si>
    <t>ANEXO III</t>
  </si>
  <si>
    <t xml:space="preserve">Deverão ser preenchidas apenas as células assinaladas com a cor amarela nas planilhas de abas A (Quadro Resumo) e B (Detalhamentos). Os demais preços/valores de todas as planilhas serão calculados automaticamente. </t>
  </si>
  <si>
    <t>LOTE</t>
  </si>
  <si>
    <t>ITEM</t>
  </si>
  <si>
    <t>FUNÇÃO</t>
  </si>
  <si>
    <t>POSTO DE TRABALHO</t>
  </si>
  <si>
    <t>SALÁRIO-BASE (R$)*</t>
  </si>
  <si>
    <t>CUSTO TOTAL UNITÁRIO (R$)</t>
  </si>
  <si>
    <t>VALOR TOTAL MENSAL (R$)</t>
  </si>
  <si>
    <t>VALOR TOTAL ANUAL (R$)</t>
  </si>
  <si>
    <t>DATA BASE DA CCT:</t>
  </si>
  <si>
    <t>* O licitante deverá observar a remuneração mínima aceitável para cada posto de trabalho, conforme Anexo II – Planilha de Preços de Referência e subitem 13.1.1 do Edital.</t>
  </si>
  <si>
    <t>*Prazo de validade da proposta: _________ dias. (ver alíena "e" do item 13.1 do Edital)</t>
  </si>
  <si>
    <t>Declaramos:</t>
  </si>
  <si>
    <t xml:space="preserve">1. conhecimento das exigências para contratação dispostas no Capítulo 18 do Edital, incluindo a obrigatoriedade da comprovação do cadastro no SUCAF – Sistema Único de Cadastro de Fornecedores da Prefeitura Municipal de Belo Horizonte (alínea "c" do item 18.2).
</t>
  </si>
  <si>
    <t>2. conhecimento de todas as condições previstas para a prestação dos serviços referente ao objeto licitado no Pregão Eletrônico n.º 09/2021 e seus respectivos Anexos, e com elas concordamos.</t>
  </si>
  <si>
    <t>CNPJ da Empresa Licitante: _________________________________________</t>
  </si>
  <si>
    <t>Telefone de contato da Empresa Licitante: _________________________________________</t>
  </si>
  <si>
    <t>E-mail da Empresa Licitante: _________________________________________________</t>
  </si>
  <si>
    <t>MODELO DE PROPOSTA COMERCIAL - NÃO DESONERADA</t>
  </si>
  <si>
    <t>ANEXO III A</t>
  </si>
  <si>
    <t>ANEXO III B</t>
  </si>
  <si>
    <t>ANEXO III C</t>
  </si>
  <si>
    <t>ANEXO III D</t>
  </si>
  <si>
    <t>ANEXO III E</t>
  </si>
  <si>
    <t>ANEXO III G</t>
  </si>
  <si>
    <t>ANEXO III F</t>
  </si>
  <si>
    <t>PLANILHA DE COMPOSIÇÃO DE CUSTOS E FORMAÇÃO DE PREÇOS - POSTO 2 - FORMS SÊNIOR</t>
  </si>
  <si>
    <t>PLANILHA DE COMPOSIÇÃO DE CUSTOS E FORMAÇÃO DE PREÇOS - POSTO 3 - JAVA SÊNIOR</t>
  </si>
  <si>
    <t>PLANILHA DE COMPOSIÇÃO DE CUSTOS E FORMAÇÃO DE PREÇOS - POSTO 4 - REQUISITOS PLENO</t>
  </si>
  <si>
    <t>PLANILHA DE COMPOSIÇÃO DE CUSTOS E FORMAÇÃO DE PREÇOS - POSTO 5 - INFRA SÊNIOR</t>
  </si>
  <si>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>Valor mensal a ser considerado PELO FORNECEDOR na elaboração da proposta comercial, tendo em conta um mês de trabalho ininterrupto. Não expresso nas planilhas e de recebimento certo. Memória de Cálculo: somatório dos campos em VERDE nas abas C a G, não considerados valores referentes a dependentes em relação ao plano de saúde e respectiva taxa.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</si>
</sst>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%"/>
    <numFmt numFmtId="166" formatCode="&quot;R$&quot;#,##0.00"/>
    <numFmt numFmtId="167" formatCode="&quot;R$&quot;\ #,##0.00"/>
    <numFmt numFmtId="168" formatCode="_(* #,##0.00_);_(* \(#,##0.00\);_(* &quot;-&quot;??_);_(@_)"/>
    <numFmt numFmtId="169" formatCode="_(* #,##0.000_);_(* \(#,##0.000\);_(* &quot;-&quot;???_);_(@_)"/>
    <numFmt numFmtId="170" formatCode="0.0%"/>
    <numFmt numFmtId="171" formatCode="0.00000%"/>
    <numFmt numFmtId="172" formatCode="_(* #,##0.00_);_(* \(#,##0.00\);_(* &quot;-&quot;???_);_(@_)"/>
    <numFmt numFmtId="173" formatCode="#,##0.000_);[Red]\(#,##0.000\)"/>
    <numFmt numFmtId="174" formatCode="_(* #,##0_);_(* \(#,##0\);_(* &quot;-&quot;??_);_(@_)"/>
    <numFmt numFmtId="175" formatCode="_-* #,##0.0000_-;\-* #,##0.0000_-;_-* &quot;-&quot;??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b/>
      <i/>
      <strike/>
      <sz val="10"/>
      <color rgb="FFFF000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2"/>
      <color rgb="FF000000"/>
      <name val="Arial"/>
      <family val="2"/>
    </font>
    <font>
      <b/>
      <u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rgb="FFC0C0C0"/>
      </left>
      <right style="double">
        <color rgb="FFC0C0C0"/>
      </right>
      <top style="double">
        <color indexed="64"/>
      </top>
      <bottom style="double">
        <color rgb="FFC0C0C0"/>
      </bottom>
      <diagonal/>
    </border>
    <border>
      <left/>
      <right style="double">
        <color rgb="FFC0C0C0"/>
      </right>
      <top/>
      <bottom style="double">
        <color rgb="FFC0C0C0"/>
      </bottom>
      <diagonal/>
    </border>
    <border>
      <left style="double">
        <color rgb="FFC0C0C0"/>
      </left>
      <right/>
      <top style="double">
        <color indexed="64"/>
      </top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/>
      <bottom style="double">
        <color rgb="FFC0C0C0"/>
      </bottom>
      <diagonal/>
    </border>
    <border>
      <left/>
      <right/>
      <top/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rgb="FFC0C0C0"/>
      </left>
      <right style="double">
        <color rgb="FFC0C0C0"/>
      </right>
      <top style="double">
        <color indexed="64"/>
      </top>
      <bottom style="double">
        <color indexed="64"/>
      </bottom>
      <diagonal/>
    </border>
    <border>
      <left style="double">
        <color rgb="FFC0C0C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C0C0C0"/>
      </left>
      <right style="double">
        <color rgb="FFC0C0C0"/>
      </right>
      <top style="double">
        <color rgb="FFC0C0C0"/>
      </top>
      <bottom style="double">
        <color indexed="64"/>
      </bottom>
      <diagonal/>
    </border>
    <border>
      <left style="double">
        <color rgb="FFC0C0C0"/>
      </left>
      <right style="double">
        <color rgb="FFC0C0C0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C0C0"/>
      </left>
      <right/>
      <top/>
      <bottom style="double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57">
    <xf numFmtId="0" fontId="0" fillId="0" borderId="0" xfId="0"/>
    <xf numFmtId="0" fontId="3" fillId="3" borderId="5" xfId="0" applyFont="1" applyFill="1" applyBorder="1" applyAlignment="1" applyProtection="1">
      <alignment vertical="center"/>
      <protection locked="0"/>
    </xf>
    <xf numFmtId="166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166" fontId="3" fillId="3" borderId="12" xfId="0" applyNumberFormat="1" applyFont="1" applyFill="1" applyBorder="1" applyAlignment="1" applyProtection="1">
      <alignment horizontal="center" vertical="center"/>
      <protection locked="0"/>
    </xf>
    <xf numFmtId="165" fontId="3" fillId="3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7" fillId="0" borderId="0" xfId="0" applyFont="1"/>
    <xf numFmtId="164" fontId="5" fillId="0" borderId="15" xfId="2" applyFont="1" applyFill="1" applyBorder="1" applyAlignment="1" applyProtection="1">
      <alignment vertical="center"/>
    </xf>
    <xf numFmtId="164" fontId="5" fillId="0" borderId="15" xfId="2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5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0" fontId="5" fillId="8" borderId="3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8" fontId="5" fillId="0" borderId="15" xfId="1" applyNumberFormat="1" applyFont="1" applyFill="1" applyBorder="1" applyAlignment="1" applyProtection="1">
      <alignment vertical="center"/>
    </xf>
    <xf numFmtId="0" fontId="5" fillId="0" borderId="32" xfId="0" applyFont="1" applyBorder="1" applyAlignment="1">
      <alignment horizontal="center" vertical="center"/>
    </xf>
    <xf numFmtId="0" fontId="4" fillId="7" borderId="25" xfId="0" applyFont="1" applyFill="1" applyBorder="1" applyAlignment="1">
      <alignment vertical="center"/>
    </xf>
    <xf numFmtId="0" fontId="4" fillId="7" borderId="26" xfId="0" applyFont="1" applyFill="1" applyBorder="1" applyAlignment="1">
      <alignment horizontal="center" vertical="center"/>
    </xf>
    <xf numFmtId="43" fontId="4" fillId="7" borderId="26" xfId="1" applyFont="1" applyFill="1" applyBorder="1" applyAlignment="1" applyProtection="1">
      <alignment horizontal="center" vertical="center"/>
    </xf>
    <xf numFmtId="168" fontId="4" fillId="7" borderId="26" xfId="0" applyNumberFormat="1" applyFont="1" applyFill="1" applyBorder="1" applyAlignment="1">
      <alignment vertical="center"/>
    </xf>
    <xf numFmtId="0" fontId="4" fillId="7" borderId="27" xfId="0" applyFont="1" applyFill="1" applyBorder="1" applyAlignment="1">
      <alignment horizontal="center" vertical="center"/>
    </xf>
    <xf numFmtId="10" fontId="5" fillId="0" borderId="0" xfId="3" applyNumberFormat="1" applyFont="1" applyBorder="1" applyAlignment="1" applyProtection="1">
      <alignment vertical="center"/>
    </xf>
    <xf numFmtId="0" fontId="4" fillId="7" borderId="3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15" xfId="0" applyFont="1" applyFill="1" applyBorder="1" applyAlignment="1">
      <alignment horizontal="center" vertical="center"/>
    </xf>
    <xf numFmtId="43" fontId="5" fillId="7" borderId="15" xfId="1" applyFont="1" applyFill="1" applyBorder="1" applyAlignment="1" applyProtection="1">
      <alignment vertical="center"/>
    </xf>
    <xf numFmtId="0" fontId="5" fillId="7" borderId="32" xfId="0" applyFont="1" applyFill="1" applyBorder="1" applyAlignment="1">
      <alignment vertical="center"/>
    </xf>
    <xf numFmtId="165" fontId="5" fillId="0" borderId="15" xfId="3" applyNumberFormat="1" applyFont="1" applyBorder="1" applyAlignment="1" applyProtection="1">
      <alignment horizontal="center" vertical="center"/>
    </xf>
    <xf numFmtId="168" fontId="5" fillId="0" borderId="15" xfId="1" applyNumberFormat="1" applyFont="1" applyBorder="1" applyAlignment="1" applyProtection="1">
      <alignment vertical="center"/>
    </xf>
    <xf numFmtId="0" fontId="5" fillId="0" borderId="32" xfId="0" applyFont="1" applyBorder="1" applyAlignment="1">
      <alignment vertical="center"/>
    </xf>
    <xf numFmtId="0" fontId="5" fillId="8" borderId="30" xfId="0" applyFont="1" applyFill="1" applyBorder="1" applyAlignment="1">
      <alignment vertical="center" wrapText="1"/>
    </xf>
    <xf numFmtId="165" fontId="5" fillId="0" borderId="15" xfId="3" applyNumberFormat="1" applyFont="1" applyFill="1" applyBorder="1" applyAlignment="1" applyProtection="1">
      <alignment horizontal="center" vertical="center"/>
    </xf>
    <xf numFmtId="43" fontId="5" fillId="0" borderId="15" xfId="1" applyFont="1" applyBorder="1" applyAlignment="1" applyProtection="1">
      <alignment vertical="center"/>
    </xf>
    <xf numFmtId="165" fontId="4" fillId="7" borderId="26" xfId="3" applyNumberFormat="1" applyFont="1" applyFill="1" applyBorder="1" applyAlignment="1" applyProtection="1">
      <alignment horizontal="center" vertical="center"/>
    </xf>
    <xf numFmtId="168" fontId="4" fillId="7" borderId="26" xfId="1" applyNumberFormat="1" applyFont="1" applyFill="1" applyBorder="1" applyAlignment="1" applyProtection="1">
      <alignment horizontal="center" vertical="center"/>
    </xf>
    <xf numFmtId="165" fontId="5" fillId="0" borderId="0" xfId="3" applyNumberFormat="1" applyFont="1" applyBorder="1" applyAlignment="1" applyProtection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170" fontId="5" fillId="0" borderId="29" xfId="3" applyNumberFormat="1" applyFont="1" applyBorder="1" applyAlignment="1" applyProtection="1">
      <alignment vertical="center"/>
    </xf>
    <xf numFmtId="0" fontId="5" fillId="0" borderId="30" xfId="0" applyFont="1" applyBorder="1" applyAlignment="1">
      <alignment horizontal="left" vertical="center" wrapText="1"/>
    </xf>
    <xf numFmtId="171" fontId="5" fillId="0" borderId="14" xfId="3" applyNumberFormat="1" applyFont="1" applyBorder="1" applyAlignment="1" applyProtection="1">
      <alignment horizontal="center" vertical="center"/>
    </xf>
    <xf numFmtId="0" fontId="5" fillId="0" borderId="30" xfId="0" applyFont="1" applyBorder="1" applyAlignment="1">
      <alignment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4" fillId="7" borderId="33" xfId="0" applyFont="1" applyFill="1" applyBorder="1" applyAlignment="1">
      <alignment vertical="center"/>
    </xf>
    <xf numFmtId="165" fontId="4" fillId="7" borderId="34" xfId="3" applyNumberFormat="1" applyFont="1" applyFill="1" applyBorder="1" applyAlignment="1" applyProtection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168" fontId="4" fillId="7" borderId="34" xfId="1" applyNumberFormat="1" applyFont="1" applyFill="1" applyBorder="1" applyAlignment="1" applyProtection="1">
      <alignment horizontal="right" vertical="center"/>
    </xf>
    <xf numFmtId="0" fontId="4" fillId="7" borderId="35" xfId="0" applyFont="1" applyFill="1" applyBorder="1" applyAlignment="1">
      <alignment horizontal="center" vertical="center"/>
    </xf>
    <xf numFmtId="43" fontId="5" fillId="0" borderId="0" xfId="1" applyFont="1" applyBorder="1" applyAlignment="1" applyProtection="1">
      <alignment horizontal="right" vertical="center"/>
    </xf>
    <xf numFmtId="172" fontId="5" fillId="0" borderId="15" xfId="0" applyNumberFormat="1" applyFont="1" applyBorder="1" applyAlignment="1">
      <alignment vertical="center"/>
    </xf>
    <xf numFmtId="43" fontId="5" fillId="0" borderId="15" xfId="1" applyFont="1" applyFill="1" applyBorder="1" applyAlignment="1" applyProtection="1">
      <alignment vertical="center"/>
    </xf>
    <xf numFmtId="0" fontId="5" fillId="0" borderId="32" xfId="0" applyFont="1" applyBorder="1" applyAlignment="1">
      <alignment horizontal="left" vertical="center" wrapText="1"/>
    </xf>
    <xf numFmtId="0" fontId="5" fillId="9" borderId="30" xfId="0" applyFont="1" applyFill="1" applyBorder="1" applyAlignment="1">
      <alignment vertical="center"/>
    </xf>
    <xf numFmtId="172" fontId="5" fillId="0" borderId="15" xfId="0" applyNumberFormat="1" applyFont="1" applyBorder="1" applyAlignment="1">
      <alignment horizontal="center" vertical="center"/>
    </xf>
    <xf numFmtId="168" fontId="5" fillId="0" borderId="15" xfId="1" applyNumberFormat="1" applyFont="1" applyBorder="1" applyAlignment="1" applyProtection="1">
      <alignment horizontal="right" vertical="center"/>
    </xf>
    <xf numFmtId="0" fontId="5" fillId="9" borderId="36" xfId="0" applyFont="1" applyFill="1" applyBorder="1" applyAlignment="1">
      <alignment vertical="center"/>
    </xf>
    <xf numFmtId="168" fontId="5" fillId="0" borderId="31" xfId="1" applyNumberFormat="1" applyFont="1" applyBorder="1" applyAlignment="1" applyProtection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5" fillId="8" borderId="36" xfId="0" applyFont="1" applyFill="1" applyBorder="1" applyAlignment="1">
      <alignment vertical="center" wrapText="1"/>
    </xf>
    <xf numFmtId="172" fontId="5" fillId="0" borderId="31" xfId="0" applyNumberFormat="1" applyFont="1" applyBorder="1" applyAlignment="1">
      <alignment horizontal="center" vertical="center"/>
    </xf>
    <xf numFmtId="168" fontId="5" fillId="0" borderId="31" xfId="1" applyNumberFormat="1" applyFont="1" applyBorder="1" applyAlignment="1" applyProtection="1">
      <alignment vertical="center"/>
    </xf>
    <xf numFmtId="0" fontId="5" fillId="0" borderId="37" xfId="0" applyFont="1" applyBorder="1" applyAlignment="1">
      <alignment horizontal="left" vertical="center" wrapText="1"/>
    </xf>
    <xf numFmtId="173" fontId="4" fillId="7" borderId="26" xfId="3" applyNumberFormat="1" applyFont="1" applyFill="1" applyBorder="1" applyAlignment="1" applyProtection="1">
      <alignment horizontal="center"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4" fillId="7" borderId="33" xfId="0" applyFont="1" applyFill="1" applyBorder="1" applyAlignment="1">
      <alignment vertical="center" wrapText="1"/>
    </xf>
    <xf numFmtId="173" fontId="4" fillId="7" borderId="34" xfId="3" applyNumberFormat="1" applyFont="1" applyFill="1" applyBorder="1" applyAlignment="1" applyProtection="1">
      <alignment horizontal="center" vertical="center"/>
    </xf>
    <xf numFmtId="43" fontId="4" fillId="7" borderId="34" xfId="1" applyFont="1" applyFill="1" applyBorder="1" applyAlignment="1" applyProtection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1" fontId="5" fillId="0" borderId="15" xfId="3" applyNumberFormat="1" applyFont="1" applyFill="1" applyBorder="1" applyAlignment="1" applyProtection="1">
      <alignment horizontal="center" vertical="center"/>
    </xf>
    <xf numFmtId="171" fontId="4" fillId="7" borderId="26" xfId="3" applyNumberFormat="1" applyFont="1" applyFill="1" applyBorder="1" applyAlignment="1" applyProtection="1">
      <alignment horizontal="center" vertical="center"/>
    </xf>
    <xf numFmtId="0" fontId="4" fillId="0" borderId="38" xfId="0" applyFont="1" applyBorder="1" applyAlignment="1">
      <alignment vertical="center"/>
    </xf>
    <xf numFmtId="0" fontId="4" fillId="7" borderId="42" xfId="0" applyFont="1" applyFill="1" applyBorder="1" applyAlignment="1">
      <alignment vertical="center"/>
    </xf>
    <xf numFmtId="0" fontId="4" fillId="7" borderId="43" xfId="0" applyFont="1" applyFill="1" applyBorder="1" applyAlignment="1">
      <alignment vertical="center"/>
    </xf>
    <xf numFmtId="173" fontId="4" fillId="7" borderId="44" xfId="3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vertical="center" wrapText="1"/>
    </xf>
    <xf numFmtId="173" fontId="4" fillId="0" borderId="34" xfId="3" applyNumberFormat="1" applyFont="1" applyFill="1" applyBorder="1" applyAlignment="1" applyProtection="1">
      <alignment horizontal="center" vertical="center"/>
    </xf>
    <xf numFmtId="43" fontId="4" fillId="0" borderId="34" xfId="1" applyFont="1" applyFill="1" applyBorder="1" applyAlignment="1" applyProtection="1">
      <alignment horizontal="right" vertical="center"/>
    </xf>
    <xf numFmtId="40" fontId="4" fillId="0" borderId="27" xfId="1" applyNumberFormat="1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9" xfId="0" applyFont="1" applyBorder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164" fontId="5" fillId="3" borderId="15" xfId="2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vertical="center"/>
    </xf>
    <xf numFmtId="168" fontId="5" fillId="0" borderId="15" xfId="1" applyNumberFormat="1" applyFont="1" applyFill="1" applyBorder="1" applyAlignment="1" applyProtection="1">
      <alignment horizontal="center" vertical="center"/>
    </xf>
    <xf numFmtId="168" fontId="5" fillId="0" borderId="31" xfId="1" applyNumberFormat="1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>
      <alignment horizontal="left" vertical="center" wrapText="1"/>
    </xf>
    <xf numFmtId="43" fontId="5" fillId="0" borderId="26" xfId="1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>
      <alignment vertical="center"/>
    </xf>
    <xf numFmtId="174" fontId="10" fillId="0" borderId="0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/>
    <xf numFmtId="0" fontId="10" fillId="0" borderId="0" xfId="0" applyFont="1"/>
    <xf numFmtId="168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165" fontId="10" fillId="3" borderId="15" xfId="0" applyNumberFormat="1" applyFont="1" applyFill="1" applyBorder="1" applyAlignment="1" applyProtection="1">
      <alignment horizontal="center" vertical="center"/>
      <protection locked="0"/>
    </xf>
    <xf numFmtId="167" fontId="10" fillId="0" borderId="15" xfId="0" applyNumberFormat="1" applyFont="1" applyBorder="1" applyAlignment="1">
      <alignment horizontal="center" vertical="center"/>
    </xf>
    <xf numFmtId="43" fontId="10" fillId="0" borderId="0" xfId="0" applyNumberFormat="1" applyFont="1"/>
    <xf numFmtId="175" fontId="10" fillId="0" borderId="0" xfId="0" applyNumberFormat="1" applyFont="1"/>
    <xf numFmtId="165" fontId="10" fillId="0" borderId="15" xfId="0" applyNumberFormat="1" applyFont="1" applyBorder="1" applyAlignment="1">
      <alignment horizontal="center" vertical="center"/>
    </xf>
    <xf numFmtId="167" fontId="10" fillId="0" borderId="15" xfId="0" applyNumberFormat="1" applyFont="1" applyBorder="1" applyAlignment="1">
      <alignment horizontal="center"/>
    </xf>
    <xf numFmtId="165" fontId="10" fillId="6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3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3" borderId="47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 wrapText="1"/>
    </xf>
    <xf numFmtId="43" fontId="5" fillId="3" borderId="15" xfId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" borderId="31" xfId="0" applyFont="1" applyFill="1" applyBorder="1" applyAlignment="1">
      <alignment horizontal="center" vertical="center" wrapText="1"/>
    </xf>
    <xf numFmtId="17" fontId="21" fillId="6" borderId="15" xfId="0" applyNumberFormat="1" applyFont="1" applyFill="1" applyBorder="1"/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distributed" wrapText="1"/>
    </xf>
    <xf numFmtId="0" fontId="10" fillId="0" borderId="0" xfId="0" applyFont="1" applyAlignment="1">
      <alignment horizontal="justify" vertical="distributed" wrapText="1"/>
    </xf>
    <xf numFmtId="0" fontId="10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7" fontId="4" fillId="3" borderId="15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 wrapText="1"/>
    </xf>
    <xf numFmtId="166" fontId="2" fillId="4" borderId="0" xfId="0" applyNumberFormat="1" applyFont="1" applyFill="1" applyAlignment="1" applyProtection="1">
      <alignment horizontal="center" vertical="center"/>
    </xf>
    <xf numFmtId="0" fontId="0" fillId="0" borderId="8" xfId="0" applyBorder="1" applyProtection="1"/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167" fontId="2" fillId="4" borderId="0" xfId="0" applyNumberFormat="1" applyFont="1" applyFill="1" applyAlignment="1" applyProtection="1">
      <alignment horizontal="center" vertical="center"/>
    </xf>
    <xf numFmtId="0" fontId="11" fillId="0" borderId="8" xfId="0" applyFont="1" applyBorder="1" applyProtection="1"/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11" fillId="0" borderId="11" xfId="0" applyFont="1" applyBorder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165" fontId="2" fillId="4" borderId="13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43" fontId="5" fillId="0" borderId="15" xfId="1" applyFont="1" applyFill="1" applyBorder="1" applyAlignment="1" applyProtection="1">
      <alignment horizontal="left" vertical="center" wrapText="1"/>
    </xf>
    <xf numFmtId="0" fontId="10" fillId="0" borderId="53" xfId="0" applyFont="1" applyBorder="1" applyAlignment="1">
      <alignment horizontal="justify" vertical="distributed" wrapText="1"/>
    </xf>
    <xf numFmtId="0" fontId="10" fillId="0" borderId="54" xfId="0" applyFont="1" applyBorder="1" applyAlignment="1">
      <alignment horizontal="justify" vertical="distributed" wrapText="1"/>
    </xf>
    <xf numFmtId="0" fontId="10" fillId="0" borderId="55" xfId="0" applyFont="1" applyBorder="1" applyAlignment="1">
      <alignment horizontal="justify" vertical="distributed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51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justify" vertical="distributed" wrapText="1"/>
    </xf>
    <xf numFmtId="0" fontId="10" fillId="0" borderId="0" xfId="0" applyFont="1" applyAlignment="1">
      <alignment horizontal="justify" vertical="distributed" wrapText="1"/>
    </xf>
    <xf numFmtId="0" fontId="10" fillId="0" borderId="52" xfId="0" applyFont="1" applyBorder="1" applyAlignment="1">
      <alignment horizontal="justify" vertical="distributed" wrapText="1"/>
    </xf>
    <xf numFmtId="0" fontId="1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4" fillId="5" borderId="45" xfId="0" applyFont="1" applyFill="1" applyBorder="1" applyAlignment="1">
      <alignment horizontal="center" wrapText="1"/>
    </xf>
    <xf numFmtId="0" fontId="4" fillId="5" borderId="46" xfId="0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5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15" fillId="0" borderId="0" xfId="0" applyFont="1" applyAlignment="1">
      <alignment horizontal="justify" vertical="top" wrapText="1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" borderId="4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</xf>
    <xf numFmtId="0" fontId="12" fillId="0" borderId="0" xfId="0" applyFont="1" applyAlignment="1" applyProtection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</cellXfs>
  <cellStyles count="5">
    <cellStyle name="Moeda" xfId="2" builtinId="4"/>
    <cellStyle name="Normal" xfId="0" builtinId="0"/>
    <cellStyle name="Normal 2" xfId="4" xr:uid="{AD80588B-9CE9-4332-9179-CAC47B3AE775}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9B2E-BC03-4CA1-8240-2DF5B77C812C}">
  <sheetPr>
    <pageSetUpPr fitToPage="1"/>
  </sheetPr>
  <dimension ref="A2:L38"/>
  <sheetViews>
    <sheetView showGridLines="0" workbookViewId="0">
      <selection activeCell="B32" sqref="B32"/>
    </sheetView>
  </sheetViews>
  <sheetFormatPr defaultRowHeight="15" x14ac:dyDescent="0.25"/>
  <cols>
    <col min="3" max="3" width="20.7109375" style="122" bestFit="1" customWidth="1"/>
    <col min="4" max="4" width="50.7109375" style="122" customWidth="1"/>
    <col min="5" max="5" width="17.42578125" style="122" customWidth="1"/>
    <col min="6" max="6" width="17.5703125" style="122" bestFit="1" customWidth="1"/>
    <col min="7" max="7" width="13.5703125" style="122" bestFit="1" customWidth="1"/>
    <col min="8" max="9" width="17.42578125" style="122" bestFit="1" customWidth="1"/>
  </cols>
  <sheetData>
    <row r="2" spans="1:11" ht="15.75" x14ac:dyDescent="0.25">
      <c r="A2" s="207" t="s">
        <v>198</v>
      </c>
      <c r="B2" s="207"/>
      <c r="C2" s="207"/>
      <c r="D2" s="207"/>
      <c r="E2" s="207"/>
      <c r="F2" s="207"/>
      <c r="G2" s="207"/>
      <c r="H2" s="207"/>
      <c r="I2" s="207"/>
    </row>
    <row r="3" spans="1:11" ht="15.75" x14ac:dyDescent="0.25">
      <c r="A3" s="207" t="s">
        <v>217</v>
      </c>
      <c r="B3" s="207"/>
      <c r="C3" s="207"/>
      <c r="D3" s="207"/>
      <c r="E3" s="207"/>
      <c r="F3" s="207"/>
      <c r="G3" s="207"/>
      <c r="H3" s="207"/>
      <c r="I3" s="207"/>
    </row>
    <row r="4" spans="1:11" ht="15.75" x14ac:dyDescent="0.25">
      <c r="C4" s="153"/>
      <c r="D4" s="153"/>
      <c r="E4" s="153"/>
      <c r="F4" s="153"/>
      <c r="G4" s="153"/>
      <c r="H4" s="153"/>
      <c r="I4" s="153"/>
    </row>
    <row r="5" spans="1:11" ht="30" customHeight="1" x14ac:dyDescent="0.25">
      <c r="A5" s="218" t="s">
        <v>199</v>
      </c>
      <c r="B5" s="218"/>
      <c r="C5" s="218"/>
      <c r="D5" s="218"/>
      <c r="E5" s="218"/>
      <c r="F5" s="218"/>
      <c r="G5" s="218"/>
      <c r="H5" s="218"/>
      <c r="I5" s="218"/>
    </row>
    <row r="6" spans="1:11" x14ac:dyDescent="0.25">
      <c r="C6" s="156"/>
      <c r="D6" s="156"/>
      <c r="E6" s="156"/>
      <c r="F6" s="156"/>
      <c r="G6" s="156"/>
      <c r="H6" s="156"/>
      <c r="I6" s="156"/>
      <c r="J6" s="156"/>
      <c r="K6" s="155"/>
    </row>
    <row r="7" spans="1:11" x14ac:dyDescent="0.25">
      <c r="G7" s="219" t="s">
        <v>208</v>
      </c>
      <c r="H7" s="219"/>
      <c r="I7" s="159">
        <f>'A - Quadro Resumo'!D16</f>
        <v>0</v>
      </c>
    </row>
    <row r="8" spans="1:11" x14ac:dyDescent="0.25">
      <c r="D8" s="102"/>
      <c r="E8" s="102"/>
      <c r="F8" s="102"/>
      <c r="G8" s="102"/>
      <c r="H8" s="102"/>
      <c r="I8" s="102"/>
    </row>
    <row r="9" spans="1:11" ht="25.5" x14ac:dyDescent="0.25">
      <c r="A9" s="7" t="s">
        <v>200</v>
      </c>
      <c r="B9" s="7" t="s">
        <v>201</v>
      </c>
      <c r="C9" s="100" t="s">
        <v>202</v>
      </c>
      <c r="D9" s="100" t="s">
        <v>203</v>
      </c>
      <c r="E9" s="158" t="s">
        <v>204</v>
      </c>
      <c r="F9" s="8" t="s">
        <v>205</v>
      </c>
      <c r="G9" s="7" t="s">
        <v>35</v>
      </c>
      <c r="H9" s="8" t="s">
        <v>206</v>
      </c>
      <c r="I9" s="8" t="s">
        <v>207</v>
      </c>
    </row>
    <row r="10" spans="1:11" ht="25.5" customHeight="1" x14ac:dyDescent="0.25">
      <c r="A10" s="216">
        <v>1</v>
      </c>
      <c r="B10" s="154">
        <f>'A - Quadro Resumo'!B8</f>
        <v>1</v>
      </c>
      <c r="C10" s="216" t="s">
        <v>143</v>
      </c>
      <c r="D10" s="136" t="str">
        <f>'A - Quadro Resumo'!C8</f>
        <v>Analista Desenvolvedor SÊNIOR (linguagem PHP / LARAVEL / VUE JS e banco de dados Oracle)</v>
      </c>
      <c r="E10" s="203">
        <f>'A - Quadro Resumo'!D8</f>
        <v>0</v>
      </c>
      <c r="F10" s="123">
        <f>'C - Posto1-PHP_Sênior'!D85</f>
        <v>895.4</v>
      </c>
      <c r="G10" s="101">
        <f>'A - Quadro Resumo'!F8</f>
        <v>2</v>
      </c>
      <c r="H10" s="123">
        <f t="shared" ref="H10:H14" si="0">F10*G10</f>
        <v>1790.8</v>
      </c>
      <c r="I10" s="123">
        <f t="shared" ref="I10:I14" si="1">H10*12</f>
        <v>21489.599999999999</v>
      </c>
    </row>
    <row r="11" spans="1:11" ht="38.25" customHeight="1" x14ac:dyDescent="0.25">
      <c r="A11" s="216"/>
      <c r="B11" s="166">
        <f>'A - Quadro Resumo'!B9</f>
        <v>2</v>
      </c>
      <c r="C11" s="216"/>
      <c r="D11" s="136" t="str">
        <f>'A - Quadro Resumo'!C9</f>
        <v>Analista Desenvolvedor SÊNIOR (linguagem FORMS e banco de dados Oracle)</v>
      </c>
      <c r="E11" s="203">
        <f>'A - Quadro Resumo'!D9</f>
        <v>0</v>
      </c>
      <c r="F11" s="123">
        <f>'D - Posto2_FORMS_Sênior'!D85</f>
        <v>895.4</v>
      </c>
      <c r="G11" s="101">
        <f>'A - Quadro Resumo'!F9</f>
        <v>2</v>
      </c>
      <c r="H11" s="123">
        <f t="shared" si="0"/>
        <v>1790.8</v>
      </c>
      <c r="I11" s="123">
        <f t="shared" si="1"/>
        <v>21489.599999999999</v>
      </c>
    </row>
    <row r="12" spans="1:11" ht="38.25" customHeight="1" x14ac:dyDescent="0.25">
      <c r="A12" s="216"/>
      <c r="B12" s="166">
        <f>'A - Quadro Resumo'!B10</f>
        <v>3</v>
      </c>
      <c r="C12" s="216"/>
      <c r="D12" s="136" t="str">
        <f>'A - Quadro Resumo'!C10</f>
        <v>Analista Desenvolvedor SÊNIOR (linguagem JAVA - JCompany e banco de dados Oracle)</v>
      </c>
      <c r="E12" s="203">
        <f>'A - Quadro Resumo'!D10</f>
        <v>0</v>
      </c>
      <c r="F12" s="123">
        <f>'E - Posto3_JAVA_Sênior'!D85</f>
        <v>895.4</v>
      </c>
      <c r="G12" s="101">
        <f>'A - Quadro Resumo'!F10</f>
        <v>2</v>
      </c>
      <c r="H12" s="123">
        <f t="shared" si="0"/>
        <v>1790.8</v>
      </c>
      <c r="I12" s="123">
        <f t="shared" si="1"/>
        <v>21489.599999999999</v>
      </c>
    </row>
    <row r="13" spans="1:11" ht="38.25" customHeight="1" x14ac:dyDescent="0.25">
      <c r="A13" s="216"/>
      <c r="B13" s="166">
        <f>'A - Quadro Resumo'!B11</f>
        <v>4</v>
      </c>
      <c r="C13" s="216"/>
      <c r="D13" s="136" t="str">
        <f>'A - Quadro Resumo'!C11</f>
        <v>Analista PLENO de Requisitos de Sistemas</v>
      </c>
      <c r="E13" s="203">
        <f>'A - Quadro Resumo'!D11</f>
        <v>0</v>
      </c>
      <c r="F13" s="123">
        <f>'F - Posto4_Requisitos_Pleno'!D85</f>
        <v>895.4</v>
      </c>
      <c r="G13" s="101">
        <f>'A - Quadro Resumo'!F11</f>
        <v>1</v>
      </c>
      <c r="H13" s="123">
        <f t="shared" si="0"/>
        <v>895.4</v>
      </c>
      <c r="I13" s="123">
        <f t="shared" si="1"/>
        <v>10744.8</v>
      </c>
    </row>
    <row r="14" spans="1:11" x14ac:dyDescent="0.25">
      <c r="A14" s="216"/>
      <c r="B14" s="166">
        <f>'A - Quadro Resumo'!B12</f>
        <v>5</v>
      </c>
      <c r="C14" s="151" t="str">
        <f>'A - Quadro Resumo'!A12</f>
        <v>2 - Infraestrutura</v>
      </c>
      <c r="D14" s="136" t="str">
        <f>'A - Quadro Resumo'!C12</f>
        <v>Analista SÊNIOR de Infraestrutura</v>
      </c>
      <c r="E14" s="203">
        <f>'A - Quadro Resumo'!D12</f>
        <v>0</v>
      </c>
      <c r="F14" s="123">
        <f>'G - Posto5_INFRA_Sênior'!D85</f>
        <v>895.4</v>
      </c>
      <c r="G14" s="101">
        <f>'A - Quadro Resumo'!F12</f>
        <v>1</v>
      </c>
      <c r="H14" s="123">
        <f t="shared" si="0"/>
        <v>895.4</v>
      </c>
      <c r="I14" s="123">
        <f t="shared" si="1"/>
        <v>10744.8</v>
      </c>
    </row>
    <row r="15" spans="1:11" x14ac:dyDescent="0.25">
      <c r="A15" s="217" t="s">
        <v>179</v>
      </c>
      <c r="B15" s="217"/>
      <c r="C15" s="217"/>
      <c r="D15" s="217"/>
      <c r="E15" s="217"/>
      <c r="F15" s="217"/>
      <c r="G15" s="217"/>
      <c r="H15" s="217"/>
      <c r="I15" s="125">
        <f>SUM(I10:I14)</f>
        <v>85958.399999999994</v>
      </c>
    </row>
    <row r="16" spans="1:11" x14ac:dyDescent="0.25">
      <c r="A16" s="208" t="s">
        <v>209</v>
      </c>
      <c r="B16" s="208"/>
      <c r="C16" s="208"/>
      <c r="D16" s="208"/>
      <c r="E16" s="208"/>
      <c r="F16" s="208"/>
      <c r="G16" s="208"/>
      <c r="H16" s="208"/>
      <c r="I16" s="208"/>
    </row>
    <row r="17" spans="1:12" x14ac:dyDescent="0.25">
      <c r="E17" s="209"/>
      <c r="F17" s="209"/>
      <c r="G17" s="209"/>
      <c r="H17" s="209"/>
      <c r="I17" s="209"/>
      <c r="J17" s="209"/>
    </row>
    <row r="18" spans="1:12" s="174" customFormat="1" x14ac:dyDescent="0.25">
      <c r="A18" s="172" t="s">
        <v>177</v>
      </c>
      <c r="B18" s="173"/>
      <c r="C18" s="172"/>
      <c r="D18" s="172"/>
      <c r="E18" s="172"/>
      <c r="F18" s="172"/>
      <c r="G18" s="172"/>
      <c r="H18" s="172"/>
    </row>
    <row r="19" spans="1:12" x14ac:dyDescent="0.25">
      <c r="B19" s="17"/>
      <c r="C19"/>
      <c r="D19"/>
      <c r="E19"/>
      <c r="F19"/>
      <c r="G19"/>
      <c r="H19"/>
      <c r="I19"/>
    </row>
    <row r="20" spans="1:12" s="174" customFormat="1" ht="13.5" customHeight="1" x14ac:dyDescent="0.25">
      <c r="A20" s="175" t="s">
        <v>210</v>
      </c>
      <c r="B20" s="173"/>
      <c r="C20" s="175"/>
      <c r="D20" s="175"/>
      <c r="E20" s="175"/>
      <c r="F20" s="175"/>
      <c r="G20" s="176"/>
      <c r="K20" s="177"/>
    </row>
    <row r="21" spans="1:12" ht="13.5" customHeight="1" x14ac:dyDescent="0.25">
      <c r="C21" s="160"/>
      <c r="D21" s="160"/>
      <c r="E21" s="160"/>
      <c r="F21" s="160"/>
      <c r="G21" s="160"/>
      <c r="H21" s="160"/>
      <c r="I21"/>
      <c r="L21" s="157"/>
    </row>
    <row r="22" spans="1:12" ht="13.5" customHeight="1" x14ac:dyDescent="0.25">
      <c r="A22" s="210" t="s">
        <v>211</v>
      </c>
      <c r="B22" s="211"/>
      <c r="C22" s="211"/>
      <c r="D22" s="211"/>
      <c r="E22" s="211"/>
      <c r="F22" s="211"/>
      <c r="G22" s="211"/>
      <c r="H22" s="211"/>
      <c r="I22" s="212"/>
      <c r="J22" s="161"/>
      <c r="K22" s="122"/>
    </row>
    <row r="23" spans="1:12" ht="32.450000000000003" customHeight="1" x14ac:dyDescent="0.25">
      <c r="A23" s="213" t="s">
        <v>212</v>
      </c>
      <c r="B23" s="214"/>
      <c r="C23" s="214"/>
      <c r="D23" s="214"/>
      <c r="E23" s="214"/>
      <c r="F23" s="214"/>
      <c r="G23" s="214"/>
      <c r="H23" s="214"/>
      <c r="I23" s="215"/>
      <c r="J23" s="162"/>
      <c r="K23" s="163"/>
      <c r="L23" s="163"/>
    </row>
    <row r="24" spans="1:12" ht="25.15" customHeight="1" x14ac:dyDescent="0.25">
      <c r="A24" s="204" t="s">
        <v>213</v>
      </c>
      <c r="B24" s="205"/>
      <c r="C24" s="205"/>
      <c r="D24" s="205"/>
      <c r="E24" s="205"/>
      <c r="F24" s="205"/>
      <c r="G24" s="205"/>
      <c r="H24" s="205"/>
      <c r="I24" s="206"/>
      <c r="J24" s="164"/>
      <c r="K24" s="163"/>
      <c r="L24" s="163"/>
    </row>
    <row r="25" spans="1:12" ht="13.5" customHeight="1" x14ac:dyDescent="0.25">
      <c r="C25" s="165"/>
      <c r="D25" s="165"/>
      <c r="E25" s="165"/>
      <c r="F25" s="165"/>
      <c r="G25" s="165"/>
      <c r="H25" s="162"/>
      <c r="J25" s="122"/>
      <c r="K25" s="122"/>
      <c r="L25" s="122"/>
    </row>
    <row r="26" spans="1:12" s="174" customFormat="1" ht="13.5" customHeight="1" x14ac:dyDescent="0.25">
      <c r="A26" s="173" t="s">
        <v>173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2" s="174" customFormat="1" ht="13.5" customHeight="1" x14ac:dyDescent="0.25"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2" s="174" customFormat="1" ht="13.5" customHeight="1" x14ac:dyDescent="0.25">
      <c r="A28" s="173" t="s">
        <v>174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</row>
    <row r="29" spans="1:12" s="174" customFormat="1" ht="13.5" customHeight="1" x14ac:dyDescent="0.25"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2" s="174" customFormat="1" ht="13.5" customHeight="1" x14ac:dyDescent="0.25">
      <c r="A30" s="173" t="s">
        <v>214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2" s="174" customFormat="1" ht="13.5" customHeight="1" x14ac:dyDescent="0.25">
      <c r="B31" s="173"/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2" s="174" customFormat="1" ht="13.5" customHeight="1" x14ac:dyDescent="0.25">
      <c r="A32" s="173" t="s">
        <v>215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1" s="174" customFormat="1" ht="13.5" customHeight="1" x14ac:dyDescent="0.25"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s="174" customFormat="1" ht="13.5" customHeight="1" x14ac:dyDescent="0.25">
      <c r="A34" s="173" t="s">
        <v>216</v>
      </c>
      <c r="B34" s="173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1" s="174" customFormat="1" ht="13.5" customHeight="1" x14ac:dyDescent="0.25"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s="174" customFormat="1" ht="13.5" customHeight="1" x14ac:dyDescent="0.25">
      <c r="A36" s="173" t="s">
        <v>175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s="174" customFormat="1" ht="13.5" customHeight="1" x14ac:dyDescent="0.25"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s="179" customFormat="1" ht="12.75" x14ac:dyDescent="0.2">
      <c r="A38" s="173" t="s">
        <v>176</v>
      </c>
      <c r="C38" s="173"/>
      <c r="D38" s="173"/>
      <c r="E38" s="173"/>
      <c r="F38" s="173"/>
      <c r="G38" s="173"/>
      <c r="H38" s="173"/>
      <c r="I38" s="173"/>
      <c r="J38" s="173"/>
      <c r="K38" s="173"/>
    </row>
  </sheetData>
  <sheetProtection algorithmName="SHA-512" hashValue="LKt22OgiZdRHuy5/6l4CWZkuPA69pF2n79gupgJBoTebfd9OKtWvktkBvK2hQDGRoeL2VVRmQuFuVWz1c8iO7Q==" saltValue="SKBH4ufGOcpXN4PdFfJRuw==" spinCount="100000" sheet="1" selectLockedCells="1"/>
  <mergeCells count="12">
    <mergeCell ref="A24:I24"/>
    <mergeCell ref="A2:I2"/>
    <mergeCell ref="A16:I16"/>
    <mergeCell ref="E17:J17"/>
    <mergeCell ref="A22:I22"/>
    <mergeCell ref="A23:I23"/>
    <mergeCell ref="A10:A14"/>
    <mergeCell ref="A15:H15"/>
    <mergeCell ref="A5:I5"/>
    <mergeCell ref="A3:I3"/>
    <mergeCell ref="G7:H7"/>
    <mergeCell ref="C10:C13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1"/>
  <headerFooter>
    <oddHeader>&amp;R&amp;G</oddHeader>
    <oddFooter>&amp;C&amp;"Arial,Negrito itálico"&amp;10BHTRANS&amp;"Arial,Normal" - PE n.º 09/2021 - Anexo III - Modelo de Proposta Comercial - Não Desonerada - Página &amp;P de &amp;N&amp;R&amp;G</oddFooter>
  </headerFooter>
  <ignoredErrors>
    <ignoredError sqref="E10 E11:E14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FE16-5CE9-4E8F-9D9D-9B8096BE857F}">
  <sheetPr>
    <pageSetUpPr fitToPage="1"/>
  </sheetPr>
  <dimension ref="A2:H49"/>
  <sheetViews>
    <sheetView showGridLines="0" zoomScaleNormal="100" workbookViewId="0">
      <selection activeCell="D8" sqref="D8"/>
    </sheetView>
  </sheetViews>
  <sheetFormatPr defaultRowHeight="15" x14ac:dyDescent="0.25"/>
  <cols>
    <col min="1" max="1" width="20.7109375" style="122" bestFit="1" customWidth="1"/>
    <col min="2" max="2" width="9.28515625" style="122" bestFit="1" customWidth="1"/>
    <col min="3" max="3" width="50.7109375" style="122" customWidth="1"/>
    <col min="4" max="4" width="19.85546875" style="122" bestFit="1" customWidth="1"/>
    <col min="5" max="5" width="17.5703125" style="122" bestFit="1" customWidth="1"/>
    <col min="6" max="6" width="13.5703125" style="122" bestFit="1" customWidth="1"/>
    <col min="7" max="8" width="17.42578125" style="122" bestFit="1" customWidth="1"/>
  </cols>
  <sheetData>
    <row r="2" spans="1:8" ht="15.75" x14ac:dyDescent="0.25">
      <c r="A2" s="207" t="s">
        <v>218</v>
      </c>
      <c r="B2" s="207"/>
      <c r="C2" s="207"/>
      <c r="D2" s="207"/>
      <c r="E2" s="207"/>
      <c r="F2" s="207"/>
      <c r="G2" s="207"/>
      <c r="H2" s="207"/>
    </row>
    <row r="3" spans="1:8" ht="15.75" x14ac:dyDescent="0.25">
      <c r="A3" s="207" t="s">
        <v>12</v>
      </c>
      <c r="B3" s="207"/>
      <c r="C3" s="207"/>
      <c r="D3" s="207"/>
      <c r="E3" s="207"/>
      <c r="F3" s="207"/>
      <c r="G3" s="207"/>
      <c r="H3" s="207"/>
    </row>
    <row r="5" spans="1:8" x14ac:dyDescent="0.25">
      <c r="A5" s="238" t="s">
        <v>178</v>
      </c>
      <c r="B5" s="239"/>
      <c r="C5" s="239"/>
      <c r="D5" s="239"/>
      <c r="E5" s="239"/>
      <c r="F5" s="239"/>
      <c r="G5" s="239"/>
      <c r="H5" s="240"/>
    </row>
    <row r="6" spans="1:8" x14ac:dyDescent="0.25">
      <c r="C6" s="102"/>
      <c r="D6" s="102"/>
      <c r="E6" s="102"/>
      <c r="F6" s="102"/>
      <c r="G6" s="102"/>
      <c r="H6" s="102"/>
    </row>
    <row r="7" spans="1:8" ht="25.5" x14ac:dyDescent="0.25">
      <c r="A7" s="100" t="s">
        <v>202</v>
      </c>
      <c r="B7" s="100" t="s">
        <v>201</v>
      </c>
      <c r="C7" s="100" t="s">
        <v>203</v>
      </c>
      <c r="D7" s="100" t="s">
        <v>204</v>
      </c>
      <c r="E7" s="8" t="s">
        <v>205</v>
      </c>
      <c r="F7" s="7" t="s">
        <v>35</v>
      </c>
      <c r="G7" s="8" t="s">
        <v>206</v>
      </c>
      <c r="H7" s="8" t="s">
        <v>207</v>
      </c>
    </row>
    <row r="8" spans="1:8" ht="25.5" customHeight="1" x14ac:dyDescent="0.25">
      <c r="A8" s="216" t="s">
        <v>143</v>
      </c>
      <c r="B8" s="101">
        <v>1</v>
      </c>
      <c r="C8" s="136" t="s">
        <v>172</v>
      </c>
      <c r="D8" s="152"/>
      <c r="E8" s="123">
        <f>'C - Posto1-PHP_Sênior'!D85</f>
        <v>895.4</v>
      </c>
      <c r="F8" s="101">
        <v>2</v>
      </c>
      <c r="G8" s="123">
        <f t="shared" ref="G8:G12" si="0">E8*F8</f>
        <v>1790.8</v>
      </c>
      <c r="H8" s="123">
        <f t="shared" ref="H8:H12" si="1">G8*12</f>
        <v>21489.599999999999</v>
      </c>
    </row>
    <row r="9" spans="1:8" ht="38.25" customHeight="1" x14ac:dyDescent="0.25">
      <c r="A9" s="216"/>
      <c r="B9" s="101">
        <v>2</v>
      </c>
      <c r="C9" s="136" t="s">
        <v>145</v>
      </c>
      <c r="D9" s="152"/>
      <c r="E9" s="123">
        <f>'D - Posto2_FORMS_Sênior'!D85</f>
        <v>895.4</v>
      </c>
      <c r="F9" s="101">
        <v>2</v>
      </c>
      <c r="G9" s="123">
        <f t="shared" si="0"/>
        <v>1790.8</v>
      </c>
      <c r="H9" s="123">
        <f t="shared" si="1"/>
        <v>21489.599999999999</v>
      </c>
    </row>
    <row r="10" spans="1:8" ht="38.25" customHeight="1" x14ac:dyDescent="0.25">
      <c r="A10" s="216"/>
      <c r="B10" s="101">
        <v>3</v>
      </c>
      <c r="C10" s="136" t="s">
        <v>163</v>
      </c>
      <c r="D10" s="152"/>
      <c r="E10" s="123">
        <f>'E - Posto3_JAVA_Sênior'!D85</f>
        <v>895.4</v>
      </c>
      <c r="F10" s="101">
        <v>2</v>
      </c>
      <c r="G10" s="123">
        <f t="shared" si="0"/>
        <v>1790.8</v>
      </c>
      <c r="H10" s="123">
        <f t="shared" si="1"/>
        <v>21489.599999999999</v>
      </c>
    </row>
    <row r="11" spans="1:8" ht="38.25" customHeight="1" x14ac:dyDescent="0.25">
      <c r="A11" s="216"/>
      <c r="B11" s="101">
        <v>4</v>
      </c>
      <c r="C11" s="136" t="s">
        <v>164</v>
      </c>
      <c r="D11" s="152"/>
      <c r="E11" s="123">
        <f>'F - Posto4_Requisitos_Pleno'!D85</f>
        <v>895.4</v>
      </c>
      <c r="F11" s="101">
        <v>1</v>
      </c>
      <c r="G11" s="123">
        <f t="shared" si="0"/>
        <v>895.4</v>
      </c>
      <c r="H11" s="123">
        <f t="shared" si="1"/>
        <v>10744.8</v>
      </c>
    </row>
    <row r="12" spans="1:8" x14ac:dyDescent="0.25">
      <c r="A12" s="119" t="s">
        <v>144</v>
      </c>
      <c r="B12" s="101">
        <v>5</v>
      </c>
      <c r="C12" s="136" t="s">
        <v>165</v>
      </c>
      <c r="D12" s="152"/>
      <c r="E12" s="123">
        <f>'G - Posto5_INFRA_Sênior'!D85</f>
        <v>895.4</v>
      </c>
      <c r="F12" s="101">
        <v>1</v>
      </c>
      <c r="G12" s="123">
        <f t="shared" si="0"/>
        <v>895.4</v>
      </c>
      <c r="H12" s="123">
        <f t="shared" si="1"/>
        <v>10744.8</v>
      </c>
    </row>
    <row r="13" spans="1:8" x14ac:dyDescent="0.25">
      <c r="A13" s="124"/>
      <c r="B13" s="124"/>
      <c r="C13" s="235" t="s">
        <v>179</v>
      </c>
      <c r="D13" s="236"/>
      <c r="E13" s="236"/>
      <c r="F13" s="237"/>
      <c r="G13" s="125">
        <f>SUM(G8:G12)</f>
        <v>7163.1999999999989</v>
      </c>
      <c r="H13" s="125">
        <f>SUM(H8:H12)</f>
        <v>85958.399999999994</v>
      </c>
    </row>
    <row r="14" spans="1:8" ht="26.25" customHeight="1" x14ac:dyDescent="0.25">
      <c r="A14" s="124"/>
      <c r="B14" s="124"/>
      <c r="C14" s="243" t="str">
        <f>Proposta_Comercial!A16</f>
        <v>* O licitante deverá observar a remuneração mínima aceitável para cada posto de trabalho, conforme Anexo II – Planilha de Preços de Referência e subitem 13.1.1 do Edital.</v>
      </c>
      <c r="D14" s="243"/>
      <c r="E14" s="243"/>
      <c r="F14" s="243"/>
      <c r="G14" s="243"/>
      <c r="H14" s="243"/>
    </row>
    <row r="15" spans="1:8" x14ac:dyDescent="0.25">
      <c r="C15" s="241"/>
      <c r="D15" s="241"/>
      <c r="E15" s="241"/>
      <c r="F15" s="241"/>
      <c r="G15" s="241"/>
      <c r="H15" s="241"/>
    </row>
    <row r="16" spans="1:8" x14ac:dyDescent="0.25">
      <c r="C16" s="137" t="s">
        <v>180</v>
      </c>
      <c r="D16" s="180"/>
      <c r="E16" s="9"/>
      <c r="F16" s="9"/>
      <c r="G16" s="117"/>
      <c r="H16" s="118"/>
    </row>
    <row r="17" spans="3:8" x14ac:dyDescent="0.25">
      <c r="C17" s="148"/>
      <c r="E17" s="9"/>
      <c r="F17" s="9"/>
      <c r="G17" s="117"/>
      <c r="H17" s="118"/>
    </row>
    <row r="18" spans="3:8" x14ac:dyDescent="0.25">
      <c r="C18" s="244" t="s">
        <v>190</v>
      </c>
      <c r="D18" s="244"/>
      <c r="E18" s="244"/>
      <c r="F18" s="244"/>
      <c r="G18" s="244"/>
      <c r="H18" s="244"/>
    </row>
    <row r="19" spans="3:8" x14ac:dyDescent="0.25">
      <c r="F19" s="11"/>
    </row>
    <row r="20" spans="3:8" ht="25.5" x14ac:dyDescent="0.25">
      <c r="C20" s="222" t="s">
        <v>167</v>
      </c>
      <c r="D20" s="223"/>
      <c r="E20" s="8" t="s">
        <v>13</v>
      </c>
      <c r="F20" s="11"/>
    </row>
    <row r="21" spans="3:8" ht="39.75" customHeight="1" x14ac:dyDescent="0.25">
      <c r="C21" s="224" t="s">
        <v>183</v>
      </c>
      <c r="D21" s="225"/>
      <c r="E21" s="12">
        <f>'B - Detalhamentos'!B17</f>
        <v>0</v>
      </c>
      <c r="F21" s="11">
        <f>MEDIAN(0,538.78,27.84)</f>
        <v>27.84</v>
      </c>
    </row>
    <row r="22" spans="3:8" ht="30" customHeight="1" x14ac:dyDescent="0.25">
      <c r="C22" s="242" t="s">
        <v>184</v>
      </c>
      <c r="D22" s="242"/>
      <c r="E22" s="242"/>
      <c r="F22" s="242"/>
      <c r="G22" s="242"/>
      <c r="H22" s="242"/>
    </row>
    <row r="23" spans="3:8" x14ac:dyDescent="0.25">
      <c r="C23" s="126"/>
      <c r="D23" s="126"/>
      <c r="E23" s="127"/>
      <c r="F23" s="127"/>
      <c r="G23" s="127"/>
      <c r="H23" s="127"/>
    </row>
    <row r="24" spans="3:8" x14ac:dyDescent="0.25">
      <c r="C24" s="222" t="s">
        <v>168</v>
      </c>
      <c r="D24" s="223"/>
      <c r="E24" s="8" t="s">
        <v>15</v>
      </c>
      <c r="F24" s="124"/>
    </row>
    <row r="25" spans="3:8" x14ac:dyDescent="0.25">
      <c r="C25" s="220" t="s">
        <v>16</v>
      </c>
      <c r="D25" s="221"/>
      <c r="E25" s="111"/>
      <c r="F25" s="145"/>
      <c r="G25" s="146"/>
      <c r="H25" s="146"/>
    </row>
    <row r="26" spans="3:8" x14ac:dyDescent="0.25">
      <c r="C26" s="220" t="s">
        <v>17</v>
      </c>
      <c r="D26" s="221"/>
      <c r="E26" s="111"/>
      <c r="F26" s="124"/>
    </row>
    <row r="27" spans="3:8" x14ac:dyDescent="0.25">
      <c r="C27" s="120"/>
      <c r="D27" s="120"/>
      <c r="E27" s="128"/>
      <c r="F27" s="124"/>
    </row>
    <row r="28" spans="3:8" x14ac:dyDescent="0.25">
      <c r="C28" s="120"/>
      <c r="D28" s="120"/>
      <c r="E28" s="128"/>
      <c r="F28" s="124"/>
    </row>
    <row r="29" spans="3:8" x14ac:dyDescent="0.25">
      <c r="C29" s="222" t="s">
        <v>169</v>
      </c>
      <c r="D29" s="223"/>
      <c r="E29" s="8" t="s">
        <v>19</v>
      </c>
    </row>
    <row r="30" spans="3:8" ht="51" customHeight="1" x14ac:dyDescent="0.25">
      <c r="C30" s="224" t="s">
        <v>181</v>
      </c>
      <c r="D30" s="225"/>
      <c r="E30" s="13">
        <f>'B - Detalhamentos'!B32</f>
        <v>0</v>
      </c>
    </row>
    <row r="31" spans="3:8" x14ac:dyDescent="0.25">
      <c r="C31" s="14"/>
      <c r="D31" s="14"/>
      <c r="E31" s="124"/>
      <c r="F31" s="124"/>
    </row>
    <row r="32" spans="3:8" ht="17.25" customHeight="1" x14ac:dyDescent="0.25">
      <c r="C32" s="228" t="s">
        <v>170</v>
      </c>
      <c r="D32" s="229"/>
      <c r="E32" s="8" t="s">
        <v>20</v>
      </c>
      <c r="F32" s="15"/>
    </row>
    <row r="33" spans="3:8" x14ac:dyDescent="0.25">
      <c r="C33" s="232" t="s">
        <v>21</v>
      </c>
      <c r="D33" s="233"/>
      <c r="E33" s="16"/>
      <c r="F33" s="15"/>
      <c r="G33" s="124"/>
      <c r="H33" s="124"/>
    </row>
    <row r="34" spans="3:8" x14ac:dyDescent="0.25">
      <c r="C34" s="17"/>
      <c r="D34" s="17"/>
      <c r="E34" s="124"/>
    </row>
    <row r="35" spans="3:8" x14ac:dyDescent="0.25">
      <c r="C35" s="222" t="s">
        <v>171</v>
      </c>
      <c r="D35" s="223"/>
      <c r="E35" s="7" t="s">
        <v>20</v>
      </c>
      <c r="F35" s="7" t="s">
        <v>22</v>
      </c>
    </row>
    <row r="36" spans="3:8" x14ac:dyDescent="0.25">
      <c r="C36" s="226" t="s">
        <v>197</v>
      </c>
      <c r="D36" s="227"/>
      <c r="E36" s="129"/>
      <c r="F36" s="130">
        <f>TRUNC(E36*(F8*SUM('C - Posto1-PHP_Sênior'!D9,'C - Posto1-PHP_Sênior'!D24,'C - Posto1-PHP_Sênior'!D27,'C - Posto1-PHP_Sênior'!D28,'C - Posto1-PHP_Sênior'!D69,-'C - Posto1-PHP_Sênior'!D64*3/4,-'C - Posto1-PHP_Sênior'!D65*3/4)+F9*SUM('D - Posto2_FORMS_Sênior'!D9,'D - Posto2_FORMS_Sênior'!D24,'D - Posto2_FORMS_Sênior'!D27,'D - Posto2_FORMS_Sênior'!D28,'D - Posto2_FORMS_Sênior'!D69,-'D - Posto2_FORMS_Sênior'!D64*3/4,-'D - Posto2_FORMS_Sênior'!D65*3/4)+F10*SUM('E - Posto3_JAVA_Sênior'!D9,'E - Posto3_JAVA_Sênior'!D24,'E - Posto3_JAVA_Sênior'!D27,'E - Posto3_JAVA_Sênior'!D28,'E - Posto3_JAVA_Sênior'!D69,-'E - Posto3_JAVA_Sênior'!D64*3/4,-'E - Posto3_JAVA_Sênior'!D65*3/4)+F11*SUM('F - Posto4_Requisitos_Pleno'!D9,'F - Posto4_Requisitos_Pleno'!D24,'F - Posto4_Requisitos_Pleno'!D27,'F - Posto4_Requisitos_Pleno'!D28,'F - Posto4_Requisitos_Pleno'!D69,-'F - Posto4_Requisitos_Pleno'!D64*3/4,-'F - Posto4_Requisitos_Pleno'!D65*3/4)+F12*SUM('G - Posto5_INFRA_Sênior'!D9,'G - Posto5_INFRA_Sênior'!D24,'G - Posto5_INFRA_Sênior'!D27,'G - Posto5_INFRA_Sênior'!D28,'G - Posto5_INFRA_Sênior'!D69,-'G - Posto5_INFRA_Sênior'!D64*3/4,-'G - Posto5_INFRA_Sênior'!D65*3/4)),2)</f>
        <v>0</v>
      </c>
      <c r="G36" s="131"/>
      <c r="H36" s="132"/>
    </row>
    <row r="37" spans="3:8" ht="27.75" customHeight="1" x14ac:dyDescent="0.25">
      <c r="C37" s="232" t="s">
        <v>182</v>
      </c>
      <c r="D37" s="233"/>
      <c r="E37" s="133">
        <f>'B - Detalhamentos'!B47</f>
        <v>0</v>
      </c>
      <c r="F37" s="134">
        <f>SUM('C - Posto1-PHP_Sênior'!D75*F8,'D - Posto2_FORMS_Sênior'!D75*F9,'E - Posto3_JAVA_Sênior'!D75*F10,'F - Posto4_Requisitos_Pleno'!D75*F11,'G - Posto5_INFRA_Sênior'!D75*F12)</f>
        <v>0</v>
      </c>
    </row>
    <row r="38" spans="3:8" x14ac:dyDescent="0.25">
      <c r="C38" s="226" t="s">
        <v>23</v>
      </c>
      <c r="D38" s="227"/>
      <c r="E38" s="135">
        <f>E36</f>
        <v>0</v>
      </c>
      <c r="F38" s="130">
        <f>SUM('C - Posto1-PHP_Sênior'!D74*F8,'D - Posto2_FORMS_Sênior'!D74*F9,'E - Posto3_JAVA_Sênior'!D74*F10,'F - Posto4_Requisitos_Pleno'!D74*F11,'G - Posto5_INFRA_Sênior'!D74*F12)</f>
        <v>0</v>
      </c>
    </row>
    <row r="39" spans="3:8" ht="42.75" customHeight="1" x14ac:dyDescent="0.25">
      <c r="C39" s="234" t="s">
        <v>229</v>
      </c>
      <c r="D39" s="234"/>
      <c r="E39" s="234"/>
      <c r="F39" s="234"/>
      <c r="G39" s="234"/>
      <c r="H39" s="234"/>
    </row>
    <row r="40" spans="3:8" ht="17.25" customHeight="1" x14ac:dyDescent="0.25">
      <c r="C40" s="234" t="s">
        <v>185</v>
      </c>
      <c r="D40" s="234"/>
      <c r="E40" s="234"/>
      <c r="F40" s="234"/>
      <c r="G40" s="234"/>
      <c r="H40" s="234"/>
    </row>
    <row r="41" spans="3:8" ht="31.5" customHeight="1" x14ac:dyDescent="0.25">
      <c r="C41" s="234" t="s">
        <v>191</v>
      </c>
      <c r="D41" s="234"/>
      <c r="E41" s="234"/>
      <c r="F41" s="234"/>
      <c r="G41" s="234"/>
      <c r="H41" s="234"/>
    </row>
    <row r="42" spans="3:8" x14ac:dyDescent="0.25">
      <c r="C42" s="17"/>
      <c r="D42" s="17"/>
      <c r="E42" s="124"/>
    </row>
    <row r="43" spans="3:8" x14ac:dyDescent="0.25">
      <c r="C43" s="230" t="s">
        <v>24</v>
      </c>
      <c r="D43" s="231"/>
      <c r="E43" s="7" t="s">
        <v>9</v>
      </c>
      <c r="F43" s="18"/>
      <c r="G43" s="19"/>
      <c r="H43" s="19"/>
    </row>
    <row r="44" spans="3:8" x14ac:dyDescent="0.25">
      <c r="C44" s="226" t="s">
        <v>25</v>
      </c>
      <c r="D44" s="227"/>
      <c r="E44" s="129"/>
      <c r="F44" s="124"/>
      <c r="G44" s="19"/>
      <c r="H44" s="19"/>
    </row>
    <row r="45" spans="3:8" x14ac:dyDescent="0.25">
      <c r="C45" s="226" t="s">
        <v>26</v>
      </c>
      <c r="D45" s="227"/>
      <c r="E45" s="129"/>
      <c r="F45" s="124"/>
      <c r="G45" s="19"/>
      <c r="H45" s="19"/>
    </row>
    <row r="46" spans="3:8" x14ac:dyDescent="0.25">
      <c r="C46" s="226" t="s">
        <v>27</v>
      </c>
      <c r="D46" s="227"/>
      <c r="E46" s="129"/>
      <c r="F46" s="124"/>
      <c r="G46" s="124"/>
      <c r="H46" s="124"/>
    </row>
    <row r="47" spans="3:8" x14ac:dyDescent="0.25">
      <c r="C47" s="149"/>
      <c r="D47" s="149"/>
      <c r="F47" s="124"/>
      <c r="G47" s="124"/>
      <c r="H47" s="124"/>
    </row>
    <row r="48" spans="3:8" ht="15" customHeight="1" x14ac:dyDescent="0.25">
      <c r="C48" s="234" t="s">
        <v>192</v>
      </c>
      <c r="D48" s="234"/>
      <c r="E48" s="234"/>
      <c r="F48" s="234"/>
      <c r="G48" s="234"/>
      <c r="H48" s="234"/>
    </row>
    <row r="49" ht="15" customHeight="1" x14ac:dyDescent="0.25"/>
  </sheetData>
  <sheetProtection algorithmName="SHA-512" hashValue="N1nSSA3SQrSzb/JI/CM7ryahp8bEnf4Oc2DrBOwvq+KSwudNEWytQtvLN5zurQ9tX2F57Mn6sHoU9/0hnYqcmA==" saltValue="NGcTizxiV3uV2+WcoZUVtw==" spinCount="100000" sheet="1" selectLockedCells="1"/>
  <mergeCells count="30">
    <mergeCell ref="C48:H48"/>
    <mergeCell ref="A2:H2"/>
    <mergeCell ref="A3:H3"/>
    <mergeCell ref="C13:F13"/>
    <mergeCell ref="A8:A11"/>
    <mergeCell ref="A5:H5"/>
    <mergeCell ref="C15:H15"/>
    <mergeCell ref="C40:H40"/>
    <mergeCell ref="C22:H22"/>
    <mergeCell ref="C39:H39"/>
    <mergeCell ref="C41:H41"/>
    <mergeCell ref="C14:H14"/>
    <mergeCell ref="C18:H18"/>
    <mergeCell ref="C20:D20"/>
    <mergeCell ref="C21:D21"/>
    <mergeCell ref="C24:D24"/>
    <mergeCell ref="C25:D25"/>
    <mergeCell ref="C29:D29"/>
    <mergeCell ref="C26:D26"/>
    <mergeCell ref="C30:D30"/>
    <mergeCell ref="C46:D46"/>
    <mergeCell ref="C38:D38"/>
    <mergeCell ref="C32:D32"/>
    <mergeCell ref="C35:D35"/>
    <mergeCell ref="C43:D43"/>
    <mergeCell ref="C33:D33"/>
    <mergeCell ref="C36:D36"/>
    <mergeCell ref="C37:D37"/>
    <mergeCell ref="C44:D44"/>
    <mergeCell ref="C45:D45"/>
  </mergeCells>
  <dataValidations count="4">
    <dataValidation type="decimal" operator="greaterThanOrEqual" allowBlank="1" showInputMessage="1" showErrorMessage="1" errorTitle="ATENÇÃO!" error="O valor do salário-base para este posto de trabalho deve ser igual ou superior a R$ 8.900,00" sqref="D8" xr:uid="{35909586-A76F-4FDA-A11C-747423ADB6E3}">
      <formula1>8900</formula1>
    </dataValidation>
    <dataValidation type="decimal" operator="greaterThanOrEqual" allowBlank="1" showInputMessage="1" showErrorMessage="1" errorTitle="ATENÇÃO!" error="O valor do salário-base para este posto de trabalho deve ser igual ou superior a R$ 9.000,00" sqref="D9 D10" xr:uid="{ABBEFFDD-61CF-4679-8287-51014BFBF205}">
      <formula1>9000</formula1>
    </dataValidation>
    <dataValidation type="decimal" operator="greaterThanOrEqual" allowBlank="1" showInputMessage="1" showErrorMessage="1" errorTitle="ATENÇÃO!" error="O valor do salário-base para este posto de trabalho deve ser igual ou superior a R$ 6.000,00" sqref="D11" xr:uid="{B786F52F-2E5A-4233-8388-0C6EB1D34B3F}">
      <formula1>6000</formula1>
    </dataValidation>
    <dataValidation type="decimal" operator="greaterThanOrEqual" allowBlank="1" showInputMessage="1" showErrorMessage="1" errorTitle="ATENÇÃO!" error="O valor do salário-base para este posto de trabalho deve ser igual ou superior a R$ 8.000,00" sqref="D12" xr:uid="{BAF01E37-5253-4A57-93F3-4D12356B099C}">
      <formula1>8000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portrait" r:id="rId1"/>
  <headerFooter>
    <oddHeader>&amp;R&amp;G</oddHeader>
    <oddFooter>&amp;C&amp;"Arial,Negrito itálico"&amp;10BHTRANS&amp;"Arial,Normal" - PE n.º 09/2021 - Anexo III A - Quadro Resumo - Página &amp;P de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994A-DCD8-4BE6-9306-F9D777513DE6}">
  <sheetPr>
    <pageSetUpPr fitToPage="1"/>
  </sheetPr>
  <dimension ref="A1:D47"/>
  <sheetViews>
    <sheetView showGridLines="0" topLeftCell="A5" workbookViewId="0">
      <selection activeCell="A5" sqref="A5"/>
    </sheetView>
  </sheetViews>
  <sheetFormatPr defaultRowHeight="15" x14ac:dyDescent="0.25"/>
  <cols>
    <col min="1" max="1" width="65.42578125" style="121" bestFit="1" customWidth="1"/>
    <col min="2" max="2" width="20" style="121" bestFit="1" customWidth="1"/>
    <col min="3" max="3" width="18.42578125" style="121" customWidth="1"/>
  </cols>
  <sheetData>
    <row r="1" spans="1:4" ht="15.75" x14ac:dyDescent="0.25">
      <c r="A1" s="247" t="s">
        <v>219</v>
      </c>
      <c r="B1" s="247"/>
      <c r="C1" s="247"/>
    </row>
    <row r="2" spans="1:4" ht="37.5" customHeight="1" thickBot="1" x14ac:dyDescent="0.3">
      <c r="A2" s="245" t="s">
        <v>0</v>
      </c>
      <c r="B2" s="246"/>
      <c r="C2" s="246"/>
      <c r="D2" s="138"/>
    </row>
    <row r="3" spans="1:4" ht="16.5" thickTop="1" thickBot="1" x14ac:dyDescent="0.3">
      <c r="A3" s="181"/>
      <c r="B3" s="182"/>
      <c r="C3" s="181"/>
    </row>
    <row r="4" spans="1:4" ht="16.5" thickTop="1" thickBot="1" x14ac:dyDescent="0.3">
      <c r="A4" s="183" t="s">
        <v>1</v>
      </c>
      <c r="B4" s="184" t="s">
        <v>2</v>
      </c>
      <c r="C4" s="183" t="s">
        <v>3</v>
      </c>
    </row>
    <row r="5" spans="1:4" ht="16.5" thickTop="1" thickBot="1" x14ac:dyDescent="0.3">
      <c r="A5" s="1"/>
      <c r="B5" s="2">
        <v>0</v>
      </c>
      <c r="C5" s="150"/>
    </row>
    <row r="6" spans="1:4" ht="16.5" thickTop="1" thickBot="1" x14ac:dyDescent="0.3">
      <c r="A6" s="1"/>
      <c r="B6" s="2">
        <v>0</v>
      </c>
      <c r="C6" s="150"/>
    </row>
    <row r="7" spans="1:4" ht="16.5" thickTop="1" thickBot="1" x14ac:dyDescent="0.3">
      <c r="A7" s="1"/>
      <c r="B7" s="2">
        <v>0</v>
      </c>
      <c r="C7" s="150"/>
    </row>
    <row r="8" spans="1:4" ht="16.5" thickTop="1" thickBot="1" x14ac:dyDescent="0.3">
      <c r="A8" s="1"/>
      <c r="B8" s="2">
        <v>0</v>
      </c>
      <c r="C8" s="150"/>
    </row>
    <row r="9" spans="1:4" ht="16.5" thickTop="1" thickBot="1" x14ac:dyDescent="0.3">
      <c r="A9" s="1"/>
      <c r="B9" s="2">
        <v>0</v>
      </c>
      <c r="C9" s="150"/>
    </row>
    <row r="10" spans="1:4" ht="16.5" thickTop="1" thickBot="1" x14ac:dyDescent="0.3">
      <c r="A10" s="1"/>
      <c r="B10" s="2">
        <v>0</v>
      </c>
      <c r="C10" s="150"/>
    </row>
    <row r="11" spans="1:4" ht="16.5" thickTop="1" thickBot="1" x14ac:dyDescent="0.3">
      <c r="A11" s="1"/>
      <c r="B11" s="2">
        <v>0</v>
      </c>
      <c r="C11" s="150"/>
    </row>
    <row r="12" spans="1:4" ht="16.5" thickTop="1" thickBot="1" x14ac:dyDescent="0.3">
      <c r="A12" s="1"/>
      <c r="B12" s="2">
        <v>0</v>
      </c>
      <c r="C12" s="150"/>
    </row>
    <row r="13" spans="1:4" ht="16.5" thickTop="1" thickBot="1" x14ac:dyDescent="0.3">
      <c r="A13" s="1"/>
      <c r="B13" s="2">
        <v>0</v>
      </c>
      <c r="C13" s="150"/>
    </row>
    <row r="14" spans="1:4" ht="16.5" thickTop="1" thickBot="1" x14ac:dyDescent="0.3">
      <c r="A14" s="1"/>
      <c r="B14" s="2">
        <v>0</v>
      </c>
      <c r="C14" s="150"/>
    </row>
    <row r="15" spans="1:4" ht="16.5" thickTop="1" thickBot="1" x14ac:dyDescent="0.3">
      <c r="A15" s="1"/>
      <c r="B15" s="2">
        <v>0</v>
      </c>
      <c r="C15" s="150"/>
    </row>
    <row r="16" spans="1:4" ht="16.5" thickTop="1" thickBot="1" x14ac:dyDescent="0.3">
      <c r="A16" s="1"/>
      <c r="B16" s="2">
        <v>0</v>
      </c>
      <c r="C16" s="150"/>
    </row>
    <row r="17" spans="1:3" ht="16.5" thickTop="1" thickBot="1" x14ac:dyDescent="0.3">
      <c r="A17" s="185" t="s">
        <v>4</v>
      </c>
      <c r="B17" s="186">
        <f>SUM(B5:B16)</f>
        <v>0</v>
      </c>
      <c r="C17" s="187"/>
    </row>
    <row r="18" spans="1:3" ht="16.5" thickTop="1" thickBot="1" x14ac:dyDescent="0.3">
      <c r="A18" s="188"/>
      <c r="B18" s="189"/>
      <c r="C18" s="190"/>
    </row>
    <row r="19" spans="1:3" ht="16.5" thickTop="1" thickBot="1" x14ac:dyDescent="0.3">
      <c r="A19" s="191" t="s">
        <v>5</v>
      </c>
      <c r="B19" s="191" t="s">
        <v>6</v>
      </c>
      <c r="C19" s="192" t="s">
        <v>3</v>
      </c>
    </row>
    <row r="20" spans="1:3" ht="16.5" thickTop="1" thickBot="1" x14ac:dyDescent="0.3">
      <c r="A20" s="3"/>
      <c r="B20" s="2">
        <v>0</v>
      </c>
      <c r="C20" s="1"/>
    </row>
    <row r="21" spans="1:3" ht="16.5" thickTop="1" thickBot="1" x14ac:dyDescent="0.3">
      <c r="A21" s="3"/>
      <c r="B21" s="2">
        <v>0</v>
      </c>
      <c r="C21" s="1"/>
    </row>
    <row r="22" spans="1:3" ht="16.5" thickTop="1" thickBot="1" x14ac:dyDescent="0.3">
      <c r="A22" s="3"/>
      <c r="B22" s="2">
        <v>0</v>
      </c>
      <c r="C22" s="1"/>
    </row>
    <row r="23" spans="1:3" ht="16.5" thickTop="1" thickBot="1" x14ac:dyDescent="0.3">
      <c r="A23" s="3"/>
      <c r="B23" s="2">
        <v>0</v>
      </c>
      <c r="C23" s="1"/>
    </row>
    <row r="24" spans="1:3" ht="16.5" thickTop="1" thickBot="1" x14ac:dyDescent="0.3">
      <c r="A24" s="3"/>
      <c r="B24" s="2">
        <v>0</v>
      </c>
      <c r="C24" s="1"/>
    </row>
    <row r="25" spans="1:3" ht="16.5" thickTop="1" thickBot="1" x14ac:dyDescent="0.3">
      <c r="A25" s="3"/>
      <c r="B25" s="2">
        <v>0</v>
      </c>
      <c r="C25" s="1"/>
    </row>
    <row r="26" spans="1:3" ht="16.5" thickTop="1" thickBot="1" x14ac:dyDescent="0.3">
      <c r="A26" s="3"/>
      <c r="B26" s="2">
        <v>0</v>
      </c>
      <c r="C26" s="1"/>
    </row>
    <row r="27" spans="1:3" ht="16.5" thickTop="1" thickBot="1" x14ac:dyDescent="0.3">
      <c r="A27" s="3"/>
      <c r="B27" s="2">
        <v>0</v>
      </c>
      <c r="C27" s="1"/>
    </row>
    <row r="28" spans="1:3" ht="16.5" thickTop="1" thickBot="1" x14ac:dyDescent="0.3">
      <c r="A28" s="3"/>
      <c r="B28" s="2">
        <v>0</v>
      </c>
      <c r="C28" s="1"/>
    </row>
    <row r="29" spans="1:3" ht="16.5" thickTop="1" thickBot="1" x14ac:dyDescent="0.3">
      <c r="A29" s="3"/>
      <c r="B29" s="2">
        <v>0</v>
      </c>
      <c r="C29" s="1"/>
    </row>
    <row r="30" spans="1:3" ht="16.5" thickTop="1" thickBot="1" x14ac:dyDescent="0.3">
      <c r="A30" s="3"/>
      <c r="B30" s="2">
        <v>0</v>
      </c>
      <c r="C30" s="1"/>
    </row>
    <row r="31" spans="1:3" ht="16.5" thickTop="1" thickBot="1" x14ac:dyDescent="0.3">
      <c r="A31" s="4"/>
      <c r="B31" s="5">
        <v>0</v>
      </c>
      <c r="C31" s="1"/>
    </row>
    <row r="32" spans="1:3" ht="16.5" thickTop="1" thickBot="1" x14ac:dyDescent="0.3">
      <c r="A32" s="193" t="s">
        <v>7</v>
      </c>
      <c r="B32" s="194">
        <f>SUM(B20:B31)</f>
        <v>0</v>
      </c>
      <c r="C32" s="195"/>
    </row>
    <row r="33" spans="1:3" ht="16.5" thickTop="1" thickBot="1" x14ac:dyDescent="0.3">
      <c r="A33" s="196"/>
      <c r="B33" s="197"/>
      <c r="C33" s="198"/>
    </row>
    <row r="34" spans="1:3" ht="16.5" thickTop="1" thickBot="1" x14ac:dyDescent="0.3">
      <c r="A34" s="199" t="s">
        <v>8</v>
      </c>
      <c r="B34" s="200" t="s">
        <v>9</v>
      </c>
      <c r="C34" s="198"/>
    </row>
    <row r="35" spans="1:3" ht="16.5" thickTop="1" thickBot="1" x14ac:dyDescent="0.3">
      <c r="A35" s="3" t="s">
        <v>10</v>
      </c>
      <c r="B35" s="6">
        <v>0</v>
      </c>
      <c r="C35" s="198"/>
    </row>
    <row r="36" spans="1:3" ht="16.5" thickTop="1" thickBot="1" x14ac:dyDescent="0.3">
      <c r="A36" s="3" t="s">
        <v>10</v>
      </c>
      <c r="B36" s="6">
        <v>0</v>
      </c>
      <c r="C36" s="198"/>
    </row>
    <row r="37" spans="1:3" ht="16.5" thickTop="1" thickBot="1" x14ac:dyDescent="0.3">
      <c r="A37" s="3" t="s">
        <v>10</v>
      </c>
      <c r="B37" s="6">
        <v>0</v>
      </c>
      <c r="C37" s="198"/>
    </row>
    <row r="38" spans="1:3" ht="16.5" thickTop="1" thickBot="1" x14ac:dyDescent="0.3">
      <c r="A38" s="3" t="s">
        <v>10</v>
      </c>
      <c r="B38" s="6">
        <v>0</v>
      </c>
      <c r="C38" s="198"/>
    </row>
    <row r="39" spans="1:3" ht="16.5" thickTop="1" thickBot="1" x14ac:dyDescent="0.3">
      <c r="A39" s="3" t="s">
        <v>10</v>
      </c>
      <c r="B39" s="6">
        <v>0</v>
      </c>
      <c r="C39" s="198"/>
    </row>
    <row r="40" spans="1:3" ht="16.5" thickTop="1" thickBot="1" x14ac:dyDescent="0.3">
      <c r="A40" s="3" t="s">
        <v>10</v>
      </c>
      <c r="B40" s="6">
        <v>0</v>
      </c>
      <c r="C40" s="198"/>
    </row>
    <row r="41" spans="1:3" ht="16.5" thickTop="1" thickBot="1" x14ac:dyDescent="0.3">
      <c r="A41" s="3"/>
      <c r="B41" s="6">
        <v>0</v>
      </c>
      <c r="C41" s="198"/>
    </row>
    <row r="42" spans="1:3" ht="16.5" thickTop="1" thickBot="1" x14ac:dyDescent="0.3">
      <c r="A42" s="3"/>
      <c r="B42" s="6">
        <v>0</v>
      </c>
      <c r="C42" s="198"/>
    </row>
    <row r="43" spans="1:3" ht="16.5" thickTop="1" thickBot="1" x14ac:dyDescent="0.3">
      <c r="A43" s="3"/>
      <c r="B43" s="6">
        <v>0</v>
      </c>
      <c r="C43" s="198"/>
    </row>
    <row r="44" spans="1:3" ht="16.5" thickTop="1" thickBot="1" x14ac:dyDescent="0.3">
      <c r="A44" s="3"/>
      <c r="B44" s="6">
        <v>0</v>
      </c>
      <c r="C44" s="198"/>
    </row>
    <row r="45" spans="1:3" ht="16.5" thickTop="1" thickBot="1" x14ac:dyDescent="0.3">
      <c r="A45" s="3"/>
      <c r="B45" s="6">
        <v>0</v>
      </c>
      <c r="C45" s="198"/>
    </row>
    <row r="46" spans="1:3" ht="16.5" thickTop="1" thickBot="1" x14ac:dyDescent="0.3">
      <c r="A46" s="4"/>
      <c r="B46" s="6">
        <v>0</v>
      </c>
      <c r="C46" s="198"/>
    </row>
    <row r="47" spans="1:3" ht="15.75" thickTop="1" x14ac:dyDescent="0.25">
      <c r="A47" s="193" t="s">
        <v>11</v>
      </c>
      <c r="B47" s="201">
        <f>SUM(B35:B46)</f>
        <v>0</v>
      </c>
      <c r="C47" s="202"/>
    </row>
  </sheetData>
  <sheetProtection algorithmName="SHA-512" hashValue="DjpO8AZB+Hdv9RhyLs8YAAxjdLK8uqS3DsjXE6VJ6IBbv+F6VD/5DuqHYU2dg0xoZmMOoS2G3XWtfZToRtfsYQ==" saltValue="sqmg1uK3mh8jOa9lEr1RbQ==" spinCount="100000" sheet="1" selectLockedCells="1"/>
  <mergeCells count="2">
    <mergeCell ref="A2:C2"/>
    <mergeCell ref="A1:C1"/>
  </mergeCells>
  <pageMargins left="0.51181102362204722" right="0.51181102362204722" top="1.3779527559055118" bottom="0.78740157480314965" header="0.31496062992125984" footer="0.31496062992125984"/>
  <pageSetup paperSize="9" scale="88" fitToHeight="0" orientation="portrait" r:id="rId1"/>
  <headerFooter>
    <oddHeader>&amp;R&amp;G</oddHeader>
    <oddFooter>&amp;C&amp;"Arial,Negrito itálico"&amp;10BHTRANS&amp;"Arial,Normal" - PE n.º 09/2021 -  Anexo III B - Detalhamentos - Página &amp;P de &amp;N 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7482-83C1-44AE-867A-D63BC9D19B8D}">
  <sheetPr>
    <pageSetUpPr fitToPage="1"/>
  </sheetPr>
  <dimension ref="A1:E89"/>
  <sheetViews>
    <sheetView showGridLines="0" zoomScaleNormal="100" workbookViewId="0">
      <selection activeCell="I24" sqref="I24"/>
    </sheetView>
  </sheetViews>
  <sheetFormatPr defaultRowHeight="15" x14ac:dyDescent="0.25"/>
  <cols>
    <col min="1" max="1" width="43.140625" style="122" customWidth="1"/>
    <col min="2" max="2" width="14.5703125" style="122" bestFit="1" customWidth="1"/>
    <col min="3" max="3" width="46.5703125" style="122" customWidth="1"/>
    <col min="4" max="4" width="12.7109375" style="122" bestFit="1" customWidth="1"/>
    <col min="5" max="5" width="34.7109375" style="122" bestFit="1" customWidth="1"/>
  </cols>
  <sheetData>
    <row r="1" spans="1:5" ht="15.75" x14ac:dyDescent="0.25">
      <c r="A1" s="251" t="s">
        <v>220</v>
      </c>
      <c r="B1" s="251"/>
      <c r="C1" s="251"/>
      <c r="D1" s="251"/>
      <c r="E1" s="251"/>
    </row>
    <row r="2" spans="1:5" ht="16.5" thickBot="1" x14ac:dyDescent="0.3">
      <c r="A2" s="252" t="s">
        <v>166</v>
      </c>
      <c r="B2" s="252"/>
      <c r="C2" s="252"/>
      <c r="D2" s="252"/>
      <c r="E2" s="252"/>
    </row>
    <row r="3" spans="1:5" ht="15.75" thickBot="1" x14ac:dyDescent="0.3">
      <c r="A3" s="139"/>
      <c r="B3" s="140"/>
      <c r="C3" s="140"/>
      <c r="D3" s="140"/>
      <c r="E3" s="141"/>
    </row>
    <row r="4" spans="1:5" ht="15.75" thickBot="1" x14ac:dyDescent="0.3">
      <c r="A4" s="142"/>
      <c r="B4" s="143"/>
      <c r="C4" s="143"/>
      <c r="D4" s="143"/>
      <c r="E4" s="144"/>
    </row>
    <row r="5" spans="1:5" x14ac:dyDescent="0.25">
      <c r="A5" s="20" t="s">
        <v>28</v>
      </c>
      <c r="B5" s="21" t="s">
        <v>29</v>
      </c>
      <c r="C5" s="21" t="s">
        <v>30</v>
      </c>
      <c r="D5" s="21" t="s">
        <v>31</v>
      </c>
      <c r="E5" s="22" t="s">
        <v>32</v>
      </c>
    </row>
    <row r="6" spans="1:5" ht="26.25" thickBot="1" x14ac:dyDescent="0.3">
      <c r="A6" s="110" t="str">
        <f>'A - Quadro Resumo'!C8</f>
        <v>Analista Desenvolvedor SÊNIOR (linguagem PHP / LARAVEL / VUE JS e banco de dados Oracle)</v>
      </c>
      <c r="B6" s="23" t="s">
        <v>29</v>
      </c>
      <c r="C6" s="23" t="s">
        <v>33</v>
      </c>
      <c r="D6" s="116">
        <f>'A - Quadro Resumo'!D8</f>
        <v>0</v>
      </c>
      <c r="E6" s="24" t="s">
        <v>29</v>
      </c>
    </row>
    <row r="7" spans="1:5" ht="15.75" thickBot="1" x14ac:dyDescent="0.3">
      <c r="A7" s="25"/>
      <c r="B7" s="14"/>
      <c r="C7" s="14"/>
      <c r="D7" s="14"/>
      <c r="E7" s="26"/>
    </row>
    <row r="8" spans="1:5" x14ac:dyDescent="0.25">
      <c r="A8" s="27" t="s">
        <v>34</v>
      </c>
      <c r="B8" s="21" t="s">
        <v>35</v>
      </c>
      <c r="C8" s="21" t="s">
        <v>30</v>
      </c>
      <c r="D8" s="21" t="s">
        <v>31</v>
      </c>
      <c r="E8" s="22" t="s">
        <v>32</v>
      </c>
    </row>
    <row r="9" spans="1:5" x14ac:dyDescent="0.25">
      <c r="A9" s="28" t="s">
        <v>36</v>
      </c>
      <c r="B9" s="29" t="s">
        <v>29</v>
      </c>
      <c r="C9" s="30" t="s">
        <v>29</v>
      </c>
      <c r="D9" s="113">
        <f>TRUNC(D6,2)</f>
        <v>0</v>
      </c>
      <c r="E9" s="32" t="s">
        <v>29</v>
      </c>
    </row>
    <row r="10" spans="1:5" ht="25.5" x14ac:dyDescent="0.25">
      <c r="A10" s="112" t="s">
        <v>146</v>
      </c>
      <c r="B10" s="29">
        <v>0</v>
      </c>
      <c r="C10" s="29" t="s">
        <v>148</v>
      </c>
      <c r="D10" s="114">
        <v>0</v>
      </c>
      <c r="E10" s="79" t="s">
        <v>149</v>
      </c>
    </row>
    <row r="11" spans="1:5" ht="25.5" x14ac:dyDescent="0.25">
      <c r="A11" s="112" t="s">
        <v>147</v>
      </c>
      <c r="B11" s="29" t="s">
        <v>29</v>
      </c>
      <c r="C11" s="29" t="s">
        <v>151</v>
      </c>
      <c r="D11" s="114">
        <v>0</v>
      </c>
      <c r="E11" s="79" t="s">
        <v>150</v>
      </c>
    </row>
    <row r="12" spans="1:5" ht="15.75" thickBot="1" x14ac:dyDescent="0.3">
      <c r="A12" s="33" t="s">
        <v>37</v>
      </c>
      <c r="B12" s="34" t="s">
        <v>29</v>
      </c>
      <c r="C12" s="35" t="s">
        <v>38</v>
      </c>
      <c r="D12" s="36">
        <f>SUM(D9:D11)</f>
        <v>0</v>
      </c>
      <c r="E12" s="37" t="s">
        <v>29</v>
      </c>
    </row>
    <row r="13" spans="1:5" ht="15.75" thickBot="1" x14ac:dyDescent="0.3">
      <c r="A13" s="25"/>
      <c r="B13" s="38"/>
      <c r="C13" s="10"/>
      <c r="D13" s="14"/>
      <c r="E13" s="26"/>
    </row>
    <row r="14" spans="1:5" ht="25.5" x14ac:dyDescent="0.25">
      <c r="A14" s="115" t="s">
        <v>39</v>
      </c>
      <c r="B14" s="21" t="s">
        <v>40</v>
      </c>
      <c r="C14" s="21" t="s">
        <v>30</v>
      </c>
      <c r="D14" s="21" t="s">
        <v>31</v>
      </c>
      <c r="E14" s="22" t="s">
        <v>32</v>
      </c>
    </row>
    <row r="15" spans="1:5" x14ac:dyDescent="0.25">
      <c r="A15" s="39" t="s">
        <v>41</v>
      </c>
      <c r="B15" s="40"/>
      <c r="C15" s="41"/>
      <c r="D15" s="42"/>
      <c r="E15" s="43"/>
    </row>
    <row r="16" spans="1:5" x14ac:dyDescent="0.25">
      <c r="A16" s="28" t="s">
        <v>152</v>
      </c>
      <c r="B16" s="44">
        <v>0.2</v>
      </c>
      <c r="C16" s="30" t="s">
        <v>160</v>
      </c>
      <c r="D16" s="45">
        <f t="shared" ref="D16:D23" si="0">TRUNC((B16)*$D$12,2)</f>
        <v>0</v>
      </c>
      <c r="E16" s="46" t="s">
        <v>161</v>
      </c>
    </row>
    <row r="17" spans="1:5" x14ac:dyDescent="0.25">
      <c r="A17" s="28" t="s">
        <v>153</v>
      </c>
      <c r="B17" s="44">
        <v>0.08</v>
      </c>
      <c r="C17" s="30" t="s">
        <v>42</v>
      </c>
      <c r="D17" s="45">
        <f t="shared" si="0"/>
        <v>0</v>
      </c>
      <c r="E17" s="46" t="s">
        <v>43</v>
      </c>
    </row>
    <row r="18" spans="1:5" x14ac:dyDescent="0.25">
      <c r="A18" s="28" t="s">
        <v>154</v>
      </c>
      <c r="B18" s="44">
        <v>1.4999999999999999E-2</v>
      </c>
      <c r="C18" s="30" t="s">
        <v>44</v>
      </c>
      <c r="D18" s="45">
        <f t="shared" si="0"/>
        <v>0</v>
      </c>
      <c r="E18" s="46" t="s">
        <v>45</v>
      </c>
    </row>
    <row r="19" spans="1:5" x14ac:dyDescent="0.25">
      <c r="A19" s="28" t="s">
        <v>155</v>
      </c>
      <c r="B19" s="44">
        <v>0.01</v>
      </c>
      <c r="C19" s="30" t="s">
        <v>46</v>
      </c>
      <c r="D19" s="45">
        <f t="shared" si="0"/>
        <v>0</v>
      </c>
      <c r="E19" s="46" t="s">
        <v>47</v>
      </c>
    </row>
    <row r="20" spans="1:5" x14ac:dyDescent="0.25">
      <c r="A20" s="28" t="s">
        <v>156</v>
      </c>
      <c r="B20" s="44">
        <v>2E-3</v>
      </c>
      <c r="C20" s="30" t="s">
        <v>48</v>
      </c>
      <c r="D20" s="45">
        <f t="shared" si="0"/>
        <v>0</v>
      </c>
      <c r="E20" s="46" t="s">
        <v>49</v>
      </c>
    </row>
    <row r="21" spans="1:5" x14ac:dyDescent="0.25">
      <c r="A21" s="28" t="s">
        <v>157</v>
      </c>
      <c r="B21" s="44">
        <v>6.0000000000000001E-3</v>
      </c>
      <c r="C21" s="30" t="s">
        <v>50</v>
      </c>
      <c r="D21" s="45">
        <f t="shared" si="0"/>
        <v>0</v>
      </c>
      <c r="E21" s="46" t="s">
        <v>51</v>
      </c>
    </row>
    <row r="22" spans="1:5" x14ac:dyDescent="0.25">
      <c r="A22" s="28" t="s">
        <v>158</v>
      </c>
      <c r="B22" s="44">
        <v>2.5000000000000001E-2</v>
      </c>
      <c r="C22" s="30" t="s">
        <v>52</v>
      </c>
      <c r="D22" s="45">
        <f t="shared" si="0"/>
        <v>0</v>
      </c>
      <c r="E22" s="46" t="s">
        <v>53</v>
      </c>
    </row>
    <row r="23" spans="1:5" x14ac:dyDescent="0.25">
      <c r="A23" s="47" t="s">
        <v>159</v>
      </c>
      <c r="B23" s="48">
        <f>'A - Quadro Resumo'!E33</f>
        <v>0</v>
      </c>
      <c r="C23" s="30" t="s">
        <v>54</v>
      </c>
      <c r="D23" s="49">
        <f t="shared" si="0"/>
        <v>0</v>
      </c>
      <c r="E23" s="46" t="s">
        <v>55</v>
      </c>
    </row>
    <row r="24" spans="1:5" ht="15.75" thickBot="1" x14ac:dyDescent="0.3">
      <c r="A24" s="33" t="s">
        <v>56</v>
      </c>
      <c r="B24" s="50">
        <f>SUM(B16:B23)</f>
        <v>0.33800000000000008</v>
      </c>
      <c r="C24" s="34" t="s">
        <v>38</v>
      </c>
      <c r="D24" s="51">
        <f>SUM(D16:D23)</f>
        <v>0</v>
      </c>
      <c r="E24" s="37" t="s">
        <v>29</v>
      </c>
    </row>
    <row r="25" spans="1:5" ht="15.75" thickBot="1" x14ac:dyDescent="0.3">
      <c r="A25" s="25"/>
      <c r="B25" s="14"/>
      <c r="C25" s="14"/>
      <c r="D25" s="14"/>
      <c r="E25" s="26"/>
    </row>
    <row r="26" spans="1:5" x14ac:dyDescent="0.25">
      <c r="A26" s="27" t="s">
        <v>57</v>
      </c>
      <c r="B26" s="21" t="s">
        <v>40</v>
      </c>
      <c r="C26" s="21" t="s">
        <v>30</v>
      </c>
      <c r="D26" s="21" t="s">
        <v>31</v>
      </c>
      <c r="E26" s="22" t="s">
        <v>32</v>
      </c>
    </row>
    <row r="27" spans="1:5" x14ac:dyDescent="0.25">
      <c r="A27" s="28" t="s">
        <v>58</v>
      </c>
      <c r="B27" s="52">
        <f>1/12</f>
        <v>8.3333333333333329E-2</v>
      </c>
      <c r="C27" s="30" t="s">
        <v>59</v>
      </c>
      <c r="D27" s="49">
        <f t="shared" ref="D27:D34" si="1">TRUNC((B27)*$D$12,2)</f>
        <v>0</v>
      </c>
      <c r="E27" s="46" t="s">
        <v>60</v>
      </c>
    </row>
    <row r="28" spans="1:5" x14ac:dyDescent="0.25">
      <c r="A28" s="28" t="s">
        <v>61</v>
      </c>
      <c r="B28" s="44">
        <f>((1+1/3)/12)</f>
        <v>0.1111111111111111</v>
      </c>
      <c r="C28" s="30" t="s">
        <v>62</v>
      </c>
      <c r="D28" s="49">
        <f t="shared" si="1"/>
        <v>0</v>
      </c>
      <c r="E28" s="46" t="s">
        <v>63</v>
      </c>
    </row>
    <row r="29" spans="1:5" x14ac:dyDescent="0.25">
      <c r="A29" s="53" t="s">
        <v>64</v>
      </c>
      <c r="B29" s="44">
        <f>((7/30)/12)</f>
        <v>1.9444444444444445E-2</v>
      </c>
      <c r="C29" s="30" t="s">
        <v>65</v>
      </c>
      <c r="D29" s="49">
        <f t="shared" si="1"/>
        <v>0</v>
      </c>
      <c r="E29" s="46" t="s">
        <v>66</v>
      </c>
    </row>
    <row r="30" spans="1:5" x14ac:dyDescent="0.25">
      <c r="A30" s="53" t="s">
        <v>67</v>
      </c>
      <c r="B30" s="44">
        <f>((5/30)/12)</f>
        <v>1.3888888888888888E-2</v>
      </c>
      <c r="C30" s="30" t="s">
        <v>68</v>
      </c>
      <c r="D30" s="49">
        <f t="shared" si="1"/>
        <v>0</v>
      </c>
      <c r="E30" s="46" t="s">
        <v>69</v>
      </c>
    </row>
    <row r="31" spans="1:5" x14ac:dyDescent="0.25">
      <c r="A31" s="53" t="s">
        <v>70</v>
      </c>
      <c r="B31" s="44">
        <f>((15/30)/12)*1%</f>
        <v>4.1666666666666664E-4</v>
      </c>
      <c r="C31" s="30" t="s">
        <v>71</v>
      </c>
      <c r="D31" s="49">
        <f t="shared" si="1"/>
        <v>0</v>
      </c>
      <c r="E31" s="46" t="s">
        <v>72</v>
      </c>
    </row>
    <row r="32" spans="1:5" x14ac:dyDescent="0.25">
      <c r="A32" s="53" t="s">
        <v>187</v>
      </c>
      <c r="B32" s="44">
        <f>(1/30)/12</f>
        <v>2.7777777777777779E-3</v>
      </c>
      <c r="C32" s="19" t="s">
        <v>73</v>
      </c>
      <c r="D32" s="49">
        <f t="shared" si="1"/>
        <v>0</v>
      </c>
      <c r="E32" s="46" t="s">
        <v>74</v>
      </c>
    </row>
    <row r="33" spans="1:5" ht="25.5" x14ac:dyDescent="0.25">
      <c r="A33" s="53" t="s">
        <v>75</v>
      </c>
      <c r="B33" s="44">
        <f>((1+1/3)/12)*1.5%*(4/12)</f>
        <v>5.5555555555555545E-4</v>
      </c>
      <c r="C33" s="54" t="s">
        <v>76</v>
      </c>
      <c r="D33" s="49">
        <f t="shared" si="1"/>
        <v>0</v>
      </c>
      <c r="E33" s="55" t="s">
        <v>77</v>
      </c>
    </row>
    <row r="34" spans="1:5" x14ac:dyDescent="0.25">
      <c r="A34" s="53" t="s">
        <v>78</v>
      </c>
      <c r="B34" s="44">
        <f>((5/30)/12)*1.5%</f>
        <v>2.0833333333333332E-4</v>
      </c>
      <c r="C34" s="30" t="s">
        <v>79</v>
      </c>
      <c r="D34" s="49">
        <f t="shared" si="1"/>
        <v>0</v>
      </c>
      <c r="E34" s="46" t="s">
        <v>186</v>
      </c>
    </row>
    <row r="35" spans="1:5" ht="15.75" thickBot="1" x14ac:dyDescent="0.3">
      <c r="A35" s="33" t="s">
        <v>80</v>
      </c>
      <c r="B35" s="50">
        <f>SUM(B27:B34)</f>
        <v>0.23173611111111109</v>
      </c>
      <c r="C35" s="34" t="s">
        <v>38</v>
      </c>
      <c r="D35" s="35">
        <f>SUM(D27:D34)</f>
        <v>0</v>
      </c>
      <c r="E35" s="37" t="s">
        <v>29</v>
      </c>
    </row>
    <row r="36" spans="1:5" ht="25.5" x14ac:dyDescent="0.25">
      <c r="A36" s="106" t="s">
        <v>81</v>
      </c>
      <c r="B36" s="107"/>
      <c r="C36" s="107" t="s">
        <v>82</v>
      </c>
      <c r="D36" s="103"/>
      <c r="E36" s="104"/>
    </row>
    <row r="37" spans="1:5" ht="27" x14ac:dyDescent="0.25">
      <c r="A37" s="106" t="s">
        <v>83</v>
      </c>
      <c r="B37" s="107"/>
      <c r="C37" s="107" t="s">
        <v>84</v>
      </c>
      <c r="D37" s="105"/>
      <c r="E37" s="104"/>
    </row>
    <row r="38" spans="1:5" ht="27.75" thickBot="1" x14ac:dyDescent="0.3">
      <c r="A38" s="106" t="s">
        <v>85</v>
      </c>
      <c r="B38" s="107"/>
      <c r="C38" s="107" t="s">
        <v>86</v>
      </c>
      <c r="D38" s="105"/>
      <c r="E38" s="104"/>
    </row>
    <row r="39" spans="1:5" x14ac:dyDescent="0.25">
      <c r="A39" s="27" t="s">
        <v>87</v>
      </c>
      <c r="B39" s="21" t="s">
        <v>40</v>
      </c>
      <c r="C39" s="21" t="s">
        <v>30</v>
      </c>
      <c r="D39" s="21" t="s">
        <v>31</v>
      </c>
      <c r="E39" s="22" t="s">
        <v>32</v>
      </c>
    </row>
    <row r="40" spans="1:5" x14ac:dyDescent="0.25">
      <c r="A40" s="59" t="s">
        <v>88</v>
      </c>
      <c r="B40" s="52">
        <f>25%*(1/12)</f>
        <v>2.0833333333333332E-2</v>
      </c>
      <c r="C40" s="30" t="s">
        <v>89</v>
      </c>
      <c r="D40" s="49">
        <f>TRUNC(B40*$D$12,2)</f>
        <v>0</v>
      </c>
      <c r="E40" s="46" t="s">
        <v>90</v>
      </c>
    </row>
    <row r="41" spans="1:5" x14ac:dyDescent="0.25">
      <c r="A41" s="59" t="s">
        <v>91</v>
      </c>
      <c r="B41" s="44">
        <f>25%*(1/12)</f>
        <v>2.0833333333333332E-2</v>
      </c>
      <c r="C41" s="30" t="s">
        <v>89</v>
      </c>
      <c r="D41" s="49">
        <f>TRUNC(B41*$D$12,2)</f>
        <v>0</v>
      </c>
      <c r="E41" s="46" t="s">
        <v>92</v>
      </c>
    </row>
    <row r="42" spans="1:5" ht="25.5" x14ac:dyDescent="0.25">
      <c r="A42" s="59" t="s">
        <v>93</v>
      </c>
      <c r="B42" s="44">
        <f>40%*8%</f>
        <v>3.2000000000000001E-2</v>
      </c>
      <c r="C42" s="30" t="s">
        <v>94</v>
      </c>
      <c r="D42" s="49">
        <f>TRUNC(B42*$D$12,2)</f>
        <v>0</v>
      </c>
      <c r="E42" s="46" t="s">
        <v>95</v>
      </c>
    </row>
    <row r="43" spans="1:5" ht="15.75" thickBot="1" x14ac:dyDescent="0.3">
      <c r="A43" s="33" t="s">
        <v>96</v>
      </c>
      <c r="B43" s="50">
        <f>SUM(B40:B42)</f>
        <v>7.3666666666666658E-2</v>
      </c>
      <c r="C43" s="34" t="s">
        <v>38</v>
      </c>
      <c r="D43" s="35">
        <f>SUM(D40:D42)</f>
        <v>0</v>
      </c>
      <c r="E43" s="37" t="s">
        <v>29</v>
      </c>
    </row>
    <row r="44" spans="1:5" ht="30" customHeight="1" x14ac:dyDescent="0.25">
      <c r="A44" s="108" t="s">
        <v>97</v>
      </c>
      <c r="B44" s="109"/>
      <c r="C44" s="14" t="s">
        <v>98</v>
      </c>
      <c r="D44" s="14"/>
      <c r="E44" s="26"/>
    </row>
    <row r="45" spans="1:5" ht="39" thickBot="1" x14ac:dyDescent="0.3">
      <c r="A45" s="81" t="s">
        <v>99</v>
      </c>
      <c r="B45" s="82"/>
      <c r="C45" s="250"/>
      <c r="D45" s="250"/>
      <c r="E45" s="56"/>
    </row>
    <row r="46" spans="1:5" x14ac:dyDescent="0.25">
      <c r="A46" s="27" t="s">
        <v>100</v>
      </c>
      <c r="B46" s="21" t="s">
        <v>40</v>
      </c>
      <c r="C46" s="21" t="s">
        <v>30</v>
      </c>
      <c r="D46" s="21" t="s">
        <v>31</v>
      </c>
      <c r="E46" s="22" t="s">
        <v>32</v>
      </c>
    </row>
    <row r="47" spans="1:5" ht="25.5" x14ac:dyDescent="0.25">
      <c r="A47" s="59" t="s">
        <v>101</v>
      </c>
      <c r="B47" s="52">
        <f>B24*B35</f>
        <v>7.8326805555555559E-2</v>
      </c>
      <c r="C47" s="30" t="s">
        <v>102</v>
      </c>
      <c r="D47" s="49">
        <f>TRUNC((B47)*$D$12,2)</f>
        <v>0</v>
      </c>
      <c r="E47" s="32" t="s">
        <v>29</v>
      </c>
    </row>
    <row r="48" spans="1:5" ht="15.75" thickBot="1" x14ac:dyDescent="0.3">
      <c r="A48" s="33" t="s">
        <v>103</v>
      </c>
      <c r="B48" s="50">
        <f>B47</f>
        <v>7.8326805555555559E-2</v>
      </c>
      <c r="C48" s="34" t="s">
        <v>38</v>
      </c>
      <c r="D48" s="35">
        <f>D47</f>
        <v>0</v>
      </c>
      <c r="E48" s="37" t="s">
        <v>29</v>
      </c>
    </row>
    <row r="49" spans="1:5" ht="15.75" thickBot="1" x14ac:dyDescent="0.3">
      <c r="A49" s="25"/>
      <c r="B49" s="14"/>
      <c r="C49" s="14"/>
      <c r="D49" s="14"/>
      <c r="E49" s="26"/>
    </row>
    <row r="50" spans="1:5" x14ac:dyDescent="0.25">
      <c r="A50" s="27" t="s">
        <v>104</v>
      </c>
      <c r="B50" s="21" t="s">
        <v>40</v>
      </c>
      <c r="C50" s="21" t="s">
        <v>30</v>
      </c>
      <c r="D50" s="21" t="s">
        <v>31</v>
      </c>
      <c r="E50" s="22" t="s">
        <v>32</v>
      </c>
    </row>
    <row r="51" spans="1:5" ht="25.5" x14ac:dyDescent="0.25">
      <c r="A51" s="57" t="s">
        <v>105</v>
      </c>
      <c r="B51" s="58">
        <f>(B17*B40)</f>
        <v>1.6666666666666666E-3</v>
      </c>
      <c r="C51" s="30" t="s">
        <v>106</v>
      </c>
      <c r="D51" s="49">
        <f>TRUNC((B51)*$D$12,2)</f>
        <v>0</v>
      </c>
      <c r="E51" s="46" t="s">
        <v>107</v>
      </c>
    </row>
    <row r="52" spans="1:5" ht="38.25" x14ac:dyDescent="0.25">
      <c r="A52" s="59" t="s">
        <v>108</v>
      </c>
      <c r="B52" s="44">
        <f>(B17*B31)</f>
        <v>3.3333333333333335E-5</v>
      </c>
      <c r="C52" s="30" t="s">
        <v>109</v>
      </c>
      <c r="D52" s="49">
        <f>TRUNC((B52)*$D$12,2)</f>
        <v>0</v>
      </c>
      <c r="E52" s="32" t="s">
        <v>29</v>
      </c>
    </row>
    <row r="53" spans="1:5" ht="15.75" thickBot="1" x14ac:dyDescent="0.3">
      <c r="A53" s="33" t="s">
        <v>110</v>
      </c>
      <c r="B53" s="50">
        <f>SUM(B51:B52)</f>
        <v>1.6999999999999999E-3</v>
      </c>
      <c r="C53" s="34" t="s">
        <v>38</v>
      </c>
      <c r="D53" s="51">
        <f>SUM(D51:D52)</f>
        <v>0</v>
      </c>
      <c r="E53" s="37" t="s">
        <v>29</v>
      </c>
    </row>
    <row r="54" spans="1:5" ht="30" customHeight="1" thickBot="1" x14ac:dyDescent="0.3">
      <c r="A54" s="253" t="s">
        <v>111</v>
      </c>
      <c r="B54" s="254"/>
      <c r="C54" s="254"/>
      <c r="D54" s="254"/>
      <c r="E54" s="255"/>
    </row>
    <row r="55" spans="1:5" x14ac:dyDescent="0.25">
      <c r="A55" s="27" t="s">
        <v>112</v>
      </c>
      <c r="B55" s="21" t="s">
        <v>40</v>
      </c>
      <c r="C55" s="21" t="s">
        <v>30</v>
      </c>
      <c r="D55" s="21" t="s">
        <v>31</v>
      </c>
      <c r="E55" s="22" t="s">
        <v>32</v>
      </c>
    </row>
    <row r="56" spans="1:5" ht="38.25" x14ac:dyDescent="0.25">
      <c r="A56" s="59" t="s">
        <v>113</v>
      </c>
      <c r="B56" s="60">
        <f>B24*(13/12)*(4/12)*1.5%</f>
        <v>1.8308333333333336E-3</v>
      </c>
      <c r="C56" s="60" t="s">
        <v>114</v>
      </c>
      <c r="D56" s="49">
        <f>TRUNC((B56)*$D$12,2)</f>
        <v>0</v>
      </c>
      <c r="E56" s="55" t="s">
        <v>115</v>
      </c>
    </row>
    <row r="57" spans="1:5" ht="15.75" thickBot="1" x14ac:dyDescent="0.3">
      <c r="A57" s="33" t="s">
        <v>116</v>
      </c>
      <c r="B57" s="50">
        <f>B56</f>
        <v>1.8308333333333336E-3</v>
      </c>
      <c r="C57" s="34" t="s">
        <v>38</v>
      </c>
      <c r="D57" s="35">
        <f>D56</f>
        <v>0</v>
      </c>
      <c r="E57" s="37" t="s">
        <v>29</v>
      </c>
    </row>
    <row r="58" spans="1:5" ht="15.75" thickBot="1" x14ac:dyDescent="0.3">
      <c r="A58" s="25"/>
      <c r="B58" s="14"/>
      <c r="C58" s="14"/>
      <c r="D58" s="14"/>
      <c r="E58" s="26"/>
    </row>
    <row r="59" spans="1:5" ht="15.75" thickBot="1" x14ac:dyDescent="0.3">
      <c r="A59" s="61" t="s">
        <v>117</v>
      </c>
      <c r="B59" s="62">
        <f>B24+B35+B43+B48+B53+B57</f>
        <v>0.72526041666666685</v>
      </c>
      <c r="C59" s="63" t="s">
        <v>38</v>
      </c>
      <c r="D59" s="64">
        <f>SUM(D24,D35,D43,D48,D53,D57)</f>
        <v>0</v>
      </c>
      <c r="E59" s="65" t="s">
        <v>29</v>
      </c>
    </row>
    <row r="60" spans="1:5" ht="15.75" thickBot="1" x14ac:dyDescent="0.3">
      <c r="A60" s="25"/>
      <c r="B60" s="14"/>
      <c r="C60" s="14"/>
      <c r="D60" s="66"/>
      <c r="E60" s="26"/>
    </row>
    <row r="61" spans="1:5" x14ac:dyDescent="0.25">
      <c r="A61" s="27" t="s">
        <v>118</v>
      </c>
      <c r="B61" s="21" t="s">
        <v>31</v>
      </c>
      <c r="C61" s="21" t="s">
        <v>30</v>
      </c>
      <c r="D61" s="21" t="s">
        <v>31</v>
      </c>
      <c r="E61" s="22" t="s">
        <v>32</v>
      </c>
    </row>
    <row r="62" spans="1:5" ht="25.5" x14ac:dyDescent="0.25">
      <c r="A62" s="28" t="s">
        <v>119</v>
      </c>
      <c r="B62" s="67">
        <f>TRUNC(22.7*22,2)</f>
        <v>499.4</v>
      </c>
      <c r="C62" s="30" t="s">
        <v>196</v>
      </c>
      <c r="D62" s="68">
        <f>B62</f>
        <v>499.4</v>
      </c>
      <c r="E62" s="147" t="s">
        <v>189</v>
      </c>
    </row>
    <row r="63" spans="1:5" ht="38.25" x14ac:dyDescent="0.25">
      <c r="A63" s="28" t="s">
        <v>120</v>
      </c>
      <c r="B63" s="67">
        <f>TRUNC(4.5*22*4,2)</f>
        <v>396</v>
      </c>
      <c r="C63" s="30" t="s">
        <v>121</v>
      </c>
      <c r="D63" s="31">
        <f t="shared" ref="D63:D65" si="2">B63</f>
        <v>396</v>
      </c>
      <c r="E63" s="147" t="s">
        <v>162</v>
      </c>
    </row>
    <row r="64" spans="1:5" x14ac:dyDescent="0.25">
      <c r="A64" s="70" t="s">
        <v>14</v>
      </c>
      <c r="B64" s="71">
        <f>'A - Quadro Resumo'!E25*1</f>
        <v>0</v>
      </c>
      <c r="C64" s="30" t="str">
        <f>" Valor * 1"</f>
        <v xml:space="preserve"> Valor * 1</v>
      </c>
      <c r="D64" s="72">
        <f t="shared" si="2"/>
        <v>0</v>
      </c>
      <c r="E64" s="69" t="s">
        <v>122</v>
      </c>
    </row>
    <row r="65" spans="1:5" x14ac:dyDescent="0.25">
      <c r="A65" s="73" t="s">
        <v>123</v>
      </c>
      <c r="B65" s="71">
        <f>ROUNDUP(('A - Quadro Resumo'!E26*1)/12,2)</f>
        <v>0</v>
      </c>
      <c r="C65" s="29" t="str">
        <f>"Valor * 1 / 12"</f>
        <v>Valor * 1 / 12</v>
      </c>
      <c r="D65" s="74">
        <f t="shared" si="2"/>
        <v>0</v>
      </c>
      <c r="E65" s="69" t="s">
        <v>122</v>
      </c>
    </row>
    <row r="66" spans="1:5" ht="25.5" x14ac:dyDescent="0.25">
      <c r="A66" s="47" t="s">
        <v>124</v>
      </c>
      <c r="B66" s="71">
        <f>IF(B63&gt;=TRUNC(0.06*D9,2),TRUNC(-0.06*D9,2),-B63)</f>
        <v>0</v>
      </c>
      <c r="C66" s="30" t="s">
        <v>125</v>
      </c>
      <c r="D66" s="45">
        <f>B66</f>
        <v>0</v>
      </c>
      <c r="E66" s="75" t="s">
        <v>126</v>
      </c>
    </row>
    <row r="67" spans="1:5" ht="38.25" x14ac:dyDescent="0.25">
      <c r="A67" s="76" t="s">
        <v>194</v>
      </c>
      <c r="B67" s="77">
        <f>ROUNDUP('B - Detalhamentos'!B17/12,2)</f>
        <v>0</v>
      </c>
      <c r="C67" s="29" t="s">
        <v>195</v>
      </c>
      <c r="D67" s="78">
        <f>B67</f>
        <v>0</v>
      </c>
      <c r="E67" s="79" t="s">
        <v>127</v>
      </c>
    </row>
    <row r="68" spans="1:5" ht="38.25" x14ac:dyDescent="0.25">
      <c r="A68" s="76" t="s">
        <v>18</v>
      </c>
      <c r="B68" s="77">
        <f>TRUNC('B - Detalhamentos'!B32,2)</f>
        <v>0</v>
      </c>
      <c r="C68" s="29" t="s">
        <v>188</v>
      </c>
      <c r="D68" s="78">
        <f>B68</f>
        <v>0</v>
      </c>
      <c r="E68" s="79" t="s">
        <v>128</v>
      </c>
    </row>
    <row r="69" spans="1:5" ht="15.75" thickBot="1" x14ac:dyDescent="0.3">
      <c r="A69" s="33" t="s">
        <v>129</v>
      </c>
      <c r="B69" s="80" t="s">
        <v>29</v>
      </c>
      <c r="C69" s="34" t="s">
        <v>38</v>
      </c>
      <c r="D69" s="35">
        <f>SUM(D62:D68)</f>
        <v>895.4</v>
      </c>
      <c r="E69" s="37" t="s">
        <v>29</v>
      </c>
    </row>
    <row r="70" spans="1:5" ht="15.75" thickBot="1" x14ac:dyDescent="0.3">
      <c r="A70" s="81"/>
      <c r="B70" s="82"/>
      <c r="C70" s="82"/>
      <c r="D70" s="82"/>
      <c r="E70" s="83"/>
    </row>
    <row r="71" spans="1:5" ht="26.25" thickBot="1" x14ac:dyDescent="0.3">
      <c r="A71" s="84" t="s">
        <v>130</v>
      </c>
      <c r="B71" s="85" t="s">
        <v>29</v>
      </c>
      <c r="C71" s="85" t="s">
        <v>131</v>
      </c>
      <c r="D71" s="86">
        <f>SUM(D12,D59,D69)</f>
        <v>895.4</v>
      </c>
      <c r="E71" s="65" t="s">
        <v>29</v>
      </c>
    </row>
    <row r="72" spans="1:5" ht="15.75" thickBot="1" x14ac:dyDescent="0.3">
      <c r="A72" s="87"/>
      <c r="B72" s="88"/>
      <c r="C72" s="88"/>
      <c r="D72" s="88"/>
      <c r="E72" s="89"/>
    </row>
    <row r="73" spans="1:5" x14ac:dyDescent="0.25">
      <c r="A73" s="27" t="s">
        <v>132</v>
      </c>
      <c r="B73" s="21" t="s">
        <v>40</v>
      </c>
      <c r="C73" s="21" t="s">
        <v>30</v>
      </c>
      <c r="D73" s="21" t="s">
        <v>31</v>
      </c>
      <c r="E73" s="22" t="s">
        <v>32</v>
      </c>
    </row>
    <row r="74" spans="1:5" x14ac:dyDescent="0.25">
      <c r="A74" s="53" t="s">
        <v>133</v>
      </c>
      <c r="B74" s="90">
        <f>'A - Quadro Resumo'!E36</f>
        <v>0</v>
      </c>
      <c r="C74" s="248" t="s">
        <v>134</v>
      </c>
      <c r="D74" s="67">
        <f>TRUNC(B74*$D$71,2)</f>
        <v>0</v>
      </c>
      <c r="E74" s="32" t="s">
        <v>29</v>
      </c>
    </row>
    <row r="75" spans="1:5" x14ac:dyDescent="0.25">
      <c r="A75" s="53" t="s">
        <v>135</v>
      </c>
      <c r="B75" s="90">
        <f>'A - Quadro Resumo'!E37</f>
        <v>0</v>
      </c>
      <c r="C75" s="256"/>
      <c r="D75" s="67">
        <f>TRUNC(B75*$D$71,2)</f>
        <v>0</v>
      </c>
      <c r="E75" s="32" t="s">
        <v>29</v>
      </c>
    </row>
    <row r="76" spans="1:5" ht="15.75" thickBot="1" x14ac:dyDescent="0.3">
      <c r="A76" s="33" t="s">
        <v>136</v>
      </c>
      <c r="B76" s="91">
        <f>SUM(B74:B75)</f>
        <v>0</v>
      </c>
      <c r="C76" s="34" t="s">
        <v>38</v>
      </c>
      <c r="D76" s="35">
        <f>SUM(D74:D75)</f>
        <v>0</v>
      </c>
      <c r="E76" s="37" t="s">
        <v>29</v>
      </c>
    </row>
    <row r="77" spans="1:5" ht="15.75" thickBot="1" x14ac:dyDescent="0.3">
      <c r="A77" s="92"/>
      <c r="B77" s="14"/>
      <c r="C77" s="14"/>
      <c r="D77" s="14"/>
      <c r="E77" s="26"/>
    </row>
    <row r="78" spans="1:5" x14ac:dyDescent="0.25">
      <c r="A78" s="93" t="s">
        <v>137</v>
      </c>
      <c r="B78" s="21" t="s">
        <v>40</v>
      </c>
      <c r="C78" s="21" t="s">
        <v>30</v>
      </c>
      <c r="D78" s="21" t="s">
        <v>31</v>
      </c>
      <c r="E78" s="22" t="s">
        <v>32</v>
      </c>
    </row>
    <row r="79" spans="1:5" x14ac:dyDescent="0.25">
      <c r="A79" s="53" t="s">
        <v>25</v>
      </c>
      <c r="B79" s="48">
        <f>'A - Quadro Resumo'!E44</f>
        <v>0</v>
      </c>
      <c r="C79" s="248" t="s">
        <v>193</v>
      </c>
      <c r="D79" s="49">
        <f>TRUNC((($D$71+$D$76)/(1-(($B$79+$B$80+$B$81))))*(B79),2)</f>
        <v>0</v>
      </c>
      <c r="E79" s="32" t="s">
        <v>29</v>
      </c>
    </row>
    <row r="80" spans="1:5" x14ac:dyDescent="0.25">
      <c r="A80" s="53" t="s">
        <v>26</v>
      </c>
      <c r="B80" s="48">
        <f>'A - Quadro Resumo'!E45</f>
        <v>0</v>
      </c>
      <c r="C80" s="249"/>
      <c r="D80" s="49">
        <f>TRUNC((($D$71+$D$76)/(1-(($B$79+$B$80+$B$81))))*(B80),2)</f>
        <v>0</v>
      </c>
      <c r="E80" s="32" t="s">
        <v>29</v>
      </c>
    </row>
    <row r="81" spans="1:5" x14ac:dyDescent="0.25">
      <c r="A81" s="53" t="s">
        <v>27</v>
      </c>
      <c r="B81" s="48">
        <f>'A - Quadro Resumo'!E46</f>
        <v>0</v>
      </c>
      <c r="C81" s="249"/>
      <c r="D81" s="49">
        <f>TRUNC((($D$71+$D$76)/(1-(($B$79+$B$80+$B$81))))*(B81),2)</f>
        <v>0</v>
      </c>
      <c r="E81" s="32" t="s">
        <v>29</v>
      </c>
    </row>
    <row r="82" spans="1:5" ht="15.75" thickBot="1" x14ac:dyDescent="0.3">
      <c r="A82" s="33" t="s">
        <v>138</v>
      </c>
      <c r="B82" s="50">
        <f>SUM(B79:B81)</f>
        <v>0</v>
      </c>
      <c r="C82" s="34" t="s">
        <v>38</v>
      </c>
      <c r="D82" s="35">
        <f>SUM(D79:D81)</f>
        <v>0</v>
      </c>
      <c r="E82" s="37" t="s">
        <v>29</v>
      </c>
    </row>
    <row r="83" spans="1:5" ht="15.75" thickBot="1" x14ac:dyDescent="0.3">
      <c r="A83" s="25"/>
      <c r="B83" s="14"/>
      <c r="C83" s="14"/>
      <c r="D83" s="14"/>
      <c r="E83" s="26"/>
    </row>
    <row r="84" spans="1:5" ht="15.75" thickBot="1" x14ac:dyDescent="0.3">
      <c r="A84" s="94" t="s">
        <v>139</v>
      </c>
      <c r="B84" s="95"/>
      <c r="C84" s="21" t="s">
        <v>30</v>
      </c>
      <c r="D84" s="95" t="s">
        <v>140</v>
      </c>
      <c r="E84" s="22" t="s">
        <v>141</v>
      </c>
    </row>
    <row r="85" spans="1:5" ht="15.75" thickBot="1" x14ac:dyDescent="0.3">
      <c r="A85" s="96"/>
      <c r="B85" s="97"/>
      <c r="C85" s="97" t="s">
        <v>142</v>
      </c>
      <c r="D85" s="98">
        <f>SUM(D71,D76,D82)</f>
        <v>895.4</v>
      </c>
      <c r="E85" s="99">
        <f>D85*12</f>
        <v>10744.8</v>
      </c>
    </row>
    <row r="89" spans="1:5" x14ac:dyDescent="0.25">
      <c r="D89" s="131"/>
    </row>
  </sheetData>
  <sheetProtection algorithmName="SHA-512" hashValue="pZy1VZlPvmWMz3cgjNobZ90ecCo8vQZhhuo6pDfpjp/299fS+h0drpvVz/Mdu+E8IO3ReYJKi1UxxApRS9HjdQ==" saltValue="qSvq3R67TMJBwczBSukNOw==" spinCount="100000" sheet="1" objects="1" scenarios="1"/>
  <mergeCells count="6">
    <mergeCell ref="C79:C81"/>
    <mergeCell ref="C45:D45"/>
    <mergeCell ref="A1:E1"/>
    <mergeCell ref="A2:E2"/>
    <mergeCell ref="A54:E54"/>
    <mergeCell ref="C74:C75"/>
  </mergeCells>
  <pageMargins left="0.51181102362204722" right="0.51181102362204722" top="0.98425196850393704" bottom="0.78740157480314965" header="0.31496062992125984" footer="0.31496062992125984"/>
  <pageSetup paperSize="9" scale="60" fitToHeight="0" orientation="portrait" r:id="rId1"/>
  <headerFooter>
    <oddHeader>&amp;R&amp;G</oddHeader>
    <oddFooter>&amp;C&amp;"Arial,Negrito itálico"&amp;10BHTRANS&amp;"Arial,Normal" - PE n.º 09/2021 -  Anexo III C - Planilha de Composição de Custos - Posto 1 - Página &amp;P de &amp;N &amp;"-,Regular"&amp;11
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2847-446D-4A33-A117-E2288A8C9697}">
  <sheetPr>
    <pageSetUpPr fitToPage="1"/>
  </sheetPr>
  <dimension ref="A1:E89"/>
  <sheetViews>
    <sheetView showGridLines="0" workbookViewId="0">
      <selection sqref="A1:E1"/>
    </sheetView>
  </sheetViews>
  <sheetFormatPr defaultRowHeight="15" x14ac:dyDescent="0.25"/>
  <cols>
    <col min="1" max="1" width="43.140625" style="122" customWidth="1"/>
    <col min="2" max="2" width="14.5703125" style="122" bestFit="1" customWidth="1"/>
    <col min="3" max="3" width="46.5703125" style="122" customWidth="1"/>
    <col min="4" max="4" width="12.7109375" style="122" bestFit="1" customWidth="1"/>
    <col min="5" max="5" width="34.7109375" style="122" bestFit="1" customWidth="1"/>
  </cols>
  <sheetData>
    <row r="1" spans="1:5" ht="15.75" x14ac:dyDescent="0.25">
      <c r="A1" s="251" t="s">
        <v>221</v>
      </c>
      <c r="B1" s="251"/>
      <c r="C1" s="251"/>
      <c r="D1" s="251"/>
      <c r="E1" s="251"/>
    </row>
    <row r="2" spans="1:5" ht="16.5" thickBot="1" x14ac:dyDescent="0.3">
      <c r="A2" s="252" t="s">
        <v>225</v>
      </c>
      <c r="B2" s="252"/>
      <c r="C2" s="252"/>
      <c r="D2" s="252"/>
      <c r="E2" s="252"/>
    </row>
    <row r="3" spans="1:5" ht="15.75" thickBot="1" x14ac:dyDescent="0.3">
      <c r="A3" s="139"/>
      <c r="B3" s="140"/>
      <c r="C3" s="140"/>
      <c r="D3" s="140"/>
      <c r="E3" s="141"/>
    </row>
    <row r="4" spans="1:5" ht="15.75" thickBot="1" x14ac:dyDescent="0.3">
      <c r="A4" s="142"/>
      <c r="B4" s="143"/>
      <c r="C4" s="143"/>
      <c r="D4" s="143"/>
      <c r="E4" s="144"/>
    </row>
    <row r="5" spans="1:5" x14ac:dyDescent="0.25">
      <c r="A5" s="20" t="s">
        <v>28</v>
      </c>
      <c r="B5" s="21" t="s">
        <v>29</v>
      </c>
      <c r="C5" s="21" t="s">
        <v>30</v>
      </c>
      <c r="D5" s="21" t="s">
        <v>31</v>
      </c>
      <c r="E5" s="22" t="s">
        <v>32</v>
      </c>
    </row>
    <row r="6" spans="1:5" ht="26.25" thickBot="1" x14ac:dyDescent="0.3">
      <c r="A6" s="167" t="str">
        <f>'A - Quadro Resumo'!C9</f>
        <v>Analista Desenvolvedor SÊNIOR (linguagem FORMS e banco de dados Oracle)</v>
      </c>
      <c r="B6" s="23" t="s">
        <v>29</v>
      </c>
      <c r="C6" s="23" t="s">
        <v>33</v>
      </c>
      <c r="D6" s="116">
        <f>'A - Quadro Resumo'!D9</f>
        <v>0</v>
      </c>
      <c r="E6" s="24" t="s">
        <v>29</v>
      </c>
    </row>
    <row r="7" spans="1:5" ht="15.75" thickBot="1" x14ac:dyDescent="0.3">
      <c r="A7" s="25"/>
      <c r="B7" s="14"/>
      <c r="C7" s="14"/>
      <c r="D7" s="14"/>
      <c r="E7" s="26"/>
    </row>
    <row r="8" spans="1:5" x14ac:dyDescent="0.25">
      <c r="A8" s="27" t="s">
        <v>34</v>
      </c>
      <c r="B8" s="21" t="s">
        <v>35</v>
      </c>
      <c r="C8" s="21" t="s">
        <v>30</v>
      </c>
      <c r="D8" s="21" t="s">
        <v>31</v>
      </c>
      <c r="E8" s="22" t="s">
        <v>32</v>
      </c>
    </row>
    <row r="9" spans="1:5" x14ac:dyDescent="0.25">
      <c r="A9" s="28" t="s">
        <v>36</v>
      </c>
      <c r="B9" s="29" t="s">
        <v>29</v>
      </c>
      <c r="C9" s="30" t="s">
        <v>29</v>
      </c>
      <c r="D9" s="113">
        <f>TRUNC(D6,2)</f>
        <v>0</v>
      </c>
      <c r="E9" s="32" t="s">
        <v>29</v>
      </c>
    </row>
    <row r="10" spans="1:5" ht="25.5" x14ac:dyDescent="0.25">
      <c r="A10" s="112" t="s">
        <v>146</v>
      </c>
      <c r="B10" s="29">
        <v>0</v>
      </c>
      <c r="C10" s="29" t="s">
        <v>148</v>
      </c>
      <c r="D10" s="114">
        <v>0</v>
      </c>
      <c r="E10" s="79" t="s">
        <v>149</v>
      </c>
    </row>
    <row r="11" spans="1:5" ht="25.5" x14ac:dyDescent="0.25">
      <c r="A11" s="112" t="s">
        <v>147</v>
      </c>
      <c r="B11" s="29" t="s">
        <v>29</v>
      </c>
      <c r="C11" s="29" t="s">
        <v>151</v>
      </c>
      <c r="D11" s="114">
        <v>0</v>
      </c>
      <c r="E11" s="79" t="s">
        <v>150</v>
      </c>
    </row>
    <row r="12" spans="1:5" ht="15.75" thickBot="1" x14ac:dyDescent="0.3">
      <c r="A12" s="33" t="s">
        <v>37</v>
      </c>
      <c r="B12" s="34" t="s">
        <v>29</v>
      </c>
      <c r="C12" s="35" t="s">
        <v>38</v>
      </c>
      <c r="D12" s="36">
        <f>SUM(D9:D11)</f>
        <v>0</v>
      </c>
      <c r="E12" s="37" t="s">
        <v>29</v>
      </c>
    </row>
    <row r="13" spans="1:5" ht="15.75" thickBot="1" x14ac:dyDescent="0.3">
      <c r="A13" s="25"/>
      <c r="B13" s="38"/>
      <c r="C13" s="10"/>
      <c r="D13" s="14"/>
      <c r="E13" s="26"/>
    </row>
    <row r="14" spans="1:5" ht="25.5" x14ac:dyDescent="0.25">
      <c r="A14" s="115" t="s">
        <v>39</v>
      </c>
      <c r="B14" s="21" t="s">
        <v>40</v>
      </c>
      <c r="C14" s="21" t="s">
        <v>30</v>
      </c>
      <c r="D14" s="21" t="s">
        <v>31</v>
      </c>
      <c r="E14" s="22" t="s">
        <v>32</v>
      </c>
    </row>
    <row r="15" spans="1:5" x14ac:dyDescent="0.25">
      <c r="A15" s="39" t="s">
        <v>41</v>
      </c>
      <c r="B15" s="40"/>
      <c r="C15" s="41"/>
      <c r="D15" s="42"/>
      <c r="E15" s="43"/>
    </row>
    <row r="16" spans="1:5" x14ac:dyDescent="0.25">
      <c r="A16" s="28" t="s">
        <v>152</v>
      </c>
      <c r="B16" s="44">
        <v>0.2</v>
      </c>
      <c r="C16" s="30" t="s">
        <v>160</v>
      </c>
      <c r="D16" s="45">
        <f t="shared" ref="D16:D23" si="0">TRUNC((B16)*$D$12,2)</f>
        <v>0</v>
      </c>
      <c r="E16" s="46" t="s">
        <v>161</v>
      </c>
    </row>
    <row r="17" spans="1:5" x14ac:dyDescent="0.25">
      <c r="A17" s="28" t="s">
        <v>153</v>
      </c>
      <c r="B17" s="44">
        <v>0.08</v>
      </c>
      <c r="C17" s="30" t="s">
        <v>42</v>
      </c>
      <c r="D17" s="45">
        <f t="shared" si="0"/>
        <v>0</v>
      </c>
      <c r="E17" s="46" t="s">
        <v>43</v>
      </c>
    </row>
    <row r="18" spans="1:5" x14ac:dyDescent="0.25">
      <c r="A18" s="28" t="s">
        <v>154</v>
      </c>
      <c r="B18" s="44">
        <v>1.4999999999999999E-2</v>
      </c>
      <c r="C18" s="30" t="s">
        <v>44</v>
      </c>
      <c r="D18" s="45">
        <f t="shared" si="0"/>
        <v>0</v>
      </c>
      <c r="E18" s="46" t="s">
        <v>45</v>
      </c>
    </row>
    <row r="19" spans="1:5" x14ac:dyDescent="0.25">
      <c r="A19" s="28" t="s">
        <v>155</v>
      </c>
      <c r="B19" s="44">
        <v>0.01</v>
      </c>
      <c r="C19" s="30" t="s">
        <v>46</v>
      </c>
      <c r="D19" s="45">
        <f t="shared" si="0"/>
        <v>0</v>
      </c>
      <c r="E19" s="46" t="s">
        <v>47</v>
      </c>
    </row>
    <row r="20" spans="1:5" x14ac:dyDescent="0.25">
      <c r="A20" s="28" t="s">
        <v>156</v>
      </c>
      <c r="B20" s="44">
        <v>2E-3</v>
      </c>
      <c r="C20" s="30" t="s">
        <v>48</v>
      </c>
      <c r="D20" s="45">
        <f t="shared" si="0"/>
        <v>0</v>
      </c>
      <c r="E20" s="46" t="s">
        <v>49</v>
      </c>
    </row>
    <row r="21" spans="1:5" x14ac:dyDescent="0.25">
      <c r="A21" s="28" t="s">
        <v>157</v>
      </c>
      <c r="B21" s="44">
        <v>6.0000000000000001E-3</v>
      </c>
      <c r="C21" s="30" t="s">
        <v>50</v>
      </c>
      <c r="D21" s="45">
        <f t="shared" si="0"/>
        <v>0</v>
      </c>
      <c r="E21" s="46" t="s">
        <v>51</v>
      </c>
    </row>
    <row r="22" spans="1:5" x14ac:dyDescent="0.25">
      <c r="A22" s="28" t="s">
        <v>158</v>
      </c>
      <c r="B22" s="44">
        <v>2.5000000000000001E-2</v>
      </c>
      <c r="C22" s="30" t="s">
        <v>52</v>
      </c>
      <c r="D22" s="45">
        <f t="shared" si="0"/>
        <v>0</v>
      </c>
      <c r="E22" s="46" t="s">
        <v>53</v>
      </c>
    </row>
    <row r="23" spans="1:5" x14ac:dyDescent="0.25">
      <c r="A23" s="47" t="s">
        <v>159</v>
      </c>
      <c r="B23" s="48">
        <f>'A - Quadro Resumo'!E33</f>
        <v>0</v>
      </c>
      <c r="C23" s="30" t="s">
        <v>54</v>
      </c>
      <c r="D23" s="49">
        <f t="shared" si="0"/>
        <v>0</v>
      </c>
      <c r="E23" s="46" t="s">
        <v>55</v>
      </c>
    </row>
    <row r="24" spans="1:5" ht="15.75" thickBot="1" x14ac:dyDescent="0.3">
      <c r="A24" s="33" t="s">
        <v>56</v>
      </c>
      <c r="B24" s="50">
        <f>SUM(B16:B23)</f>
        <v>0.33800000000000008</v>
      </c>
      <c r="C24" s="34" t="s">
        <v>38</v>
      </c>
      <c r="D24" s="51">
        <f>SUM(D16:D23)</f>
        <v>0</v>
      </c>
      <c r="E24" s="37" t="s">
        <v>29</v>
      </c>
    </row>
    <row r="25" spans="1:5" ht="15.75" thickBot="1" x14ac:dyDescent="0.3">
      <c r="A25" s="25"/>
      <c r="B25" s="14"/>
      <c r="C25" s="14"/>
      <c r="D25" s="14"/>
      <c r="E25" s="26"/>
    </row>
    <row r="26" spans="1:5" x14ac:dyDescent="0.25">
      <c r="A26" s="27" t="s">
        <v>57</v>
      </c>
      <c r="B26" s="21" t="s">
        <v>40</v>
      </c>
      <c r="C26" s="21" t="s">
        <v>30</v>
      </c>
      <c r="D26" s="21" t="s">
        <v>31</v>
      </c>
      <c r="E26" s="22" t="s">
        <v>32</v>
      </c>
    </row>
    <row r="27" spans="1:5" x14ac:dyDescent="0.25">
      <c r="A27" s="28" t="s">
        <v>58</v>
      </c>
      <c r="B27" s="52">
        <f>1/12</f>
        <v>8.3333333333333329E-2</v>
      </c>
      <c r="C27" s="30" t="s">
        <v>59</v>
      </c>
      <c r="D27" s="49">
        <f t="shared" ref="D27:D34" si="1">TRUNC((B27)*$D$12,2)</f>
        <v>0</v>
      </c>
      <c r="E27" s="46" t="s">
        <v>60</v>
      </c>
    </row>
    <row r="28" spans="1:5" x14ac:dyDescent="0.25">
      <c r="A28" s="28" t="s">
        <v>61</v>
      </c>
      <c r="B28" s="44">
        <f>((1+1/3)/12)</f>
        <v>0.1111111111111111</v>
      </c>
      <c r="C28" s="30" t="s">
        <v>62</v>
      </c>
      <c r="D28" s="49">
        <f t="shared" si="1"/>
        <v>0</v>
      </c>
      <c r="E28" s="46" t="s">
        <v>63</v>
      </c>
    </row>
    <row r="29" spans="1:5" x14ac:dyDescent="0.25">
      <c r="A29" s="53" t="s">
        <v>64</v>
      </c>
      <c r="B29" s="44">
        <f>((7/30)/12)</f>
        <v>1.9444444444444445E-2</v>
      </c>
      <c r="C29" s="30" t="s">
        <v>65</v>
      </c>
      <c r="D29" s="49">
        <f t="shared" si="1"/>
        <v>0</v>
      </c>
      <c r="E29" s="46" t="s">
        <v>66</v>
      </c>
    </row>
    <row r="30" spans="1:5" x14ac:dyDescent="0.25">
      <c r="A30" s="53" t="s">
        <v>67</v>
      </c>
      <c r="B30" s="44">
        <f>((5/30)/12)</f>
        <v>1.3888888888888888E-2</v>
      </c>
      <c r="C30" s="30" t="s">
        <v>68</v>
      </c>
      <c r="D30" s="49">
        <f t="shared" si="1"/>
        <v>0</v>
      </c>
      <c r="E30" s="46" t="s">
        <v>69</v>
      </c>
    </row>
    <row r="31" spans="1:5" x14ac:dyDescent="0.25">
      <c r="A31" s="53" t="s">
        <v>70</v>
      </c>
      <c r="B31" s="44">
        <f>((15/30)/12)*1%</f>
        <v>4.1666666666666664E-4</v>
      </c>
      <c r="C31" s="30" t="s">
        <v>71</v>
      </c>
      <c r="D31" s="49">
        <f t="shared" si="1"/>
        <v>0</v>
      </c>
      <c r="E31" s="46" t="s">
        <v>72</v>
      </c>
    </row>
    <row r="32" spans="1:5" x14ac:dyDescent="0.25">
      <c r="A32" s="53" t="s">
        <v>187</v>
      </c>
      <c r="B32" s="44">
        <f>(1/30)/12</f>
        <v>2.7777777777777779E-3</v>
      </c>
      <c r="C32" s="19" t="s">
        <v>73</v>
      </c>
      <c r="D32" s="49">
        <f t="shared" si="1"/>
        <v>0</v>
      </c>
      <c r="E32" s="46" t="s">
        <v>74</v>
      </c>
    </row>
    <row r="33" spans="1:5" ht="25.5" x14ac:dyDescent="0.25">
      <c r="A33" s="53" t="s">
        <v>75</v>
      </c>
      <c r="B33" s="44">
        <f>((1+1/3)/12)*1.5%*(4/12)</f>
        <v>5.5555555555555545E-4</v>
      </c>
      <c r="C33" s="54" t="s">
        <v>76</v>
      </c>
      <c r="D33" s="49">
        <f t="shared" si="1"/>
        <v>0</v>
      </c>
      <c r="E33" s="55" t="s">
        <v>77</v>
      </c>
    </row>
    <row r="34" spans="1:5" x14ac:dyDescent="0.25">
      <c r="A34" s="53" t="s">
        <v>78</v>
      </c>
      <c r="B34" s="44">
        <f>((5/30)/12)*1.5%</f>
        <v>2.0833333333333332E-4</v>
      </c>
      <c r="C34" s="30" t="s">
        <v>79</v>
      </c>
      <c r="D34" s="49">
        <f t="shared" si="1"/>
        <v>0</v>
      </c>
      <c r="E34" s="46" t="s">
        <v>186</v>
      </c>
    </row>
    <row r="35" spans="1:5" ht="15.75" thickBot="1" x14ac:dyDescent="0.3">
      <c r="A35" s="33" t="s">
        <v>80</v>
      </c>
      <c r="B35" s="50">
        <f>SUM(B27:B34)</f>
        <v>0.23173611111111109</v>
      </c>
      <c r="C35" s="34" t="s">
        <v>38</v>
      </c>
      <c r="D35" s="35">
        <f>SUM(D27:D34)</f>
        <v>0</v>
      </c>
      <c r="E35" s="37" t="s">
        <v>29</v>
      </c>
    </row>
    <row r="36" spans="1:5" ht="25.5" x14ac:dyDescent="0.25">
      <c r="A36" s="106" t="s">
        <v>81</v>
      </c>
      <c r="B36" s="107"/>
      <c r="C36" s="107" t="s">
        <v>82</v>
      </c>
      <c r="D36" s="103"/>
      <c r="E36" s="104"/>
    </row>
    <row r="37" spans="1:5" ht="27" x14ac:dyDescent="0.25">
      <c r="A37" s="106" t="s">
        <v>83</v>
      </c>
      <c r="B37" s="107"/>
      <c r="C37" s="107" t="s">
        <v>84</v>
      </c>
      <c r="D37" s="105"/>
      <c r="E37" s="104"/>
    </row>
    <row r="38" spans="1:5" ht="27.75" thickBot="1" x14ac:dyDescent="0.3">
      <c r="A38" s="106" t="s">
        <v>85</v>
      </c>
      <c r="B38" s="107"/>
      <c r="C38" s="107" t="s">
        <v>86</v>
      </c>
      <c r="D38" s="105"/>
      <c r="E38" s="104"/>
    </row>
    <row r="39" spans="1:5" x14ac:dyDescent="0.25">
      <c r="A39" s="27" t="s">
        <v>87</v>
      </c>
      <c r="B39" s="21" t="s">
        <v>40</v>
      </c>
      <c r="C39" s="21" t="s">
        <v>30</v>
      </c>
      <c r="D39" s="21" t="s">
        <v>31</v>
      </c>
      <c r="E39" s="22" t="s">
        <v>32</v>
      </c>
    </row>
    <row r="40" spans="1:5" x14ac:dyDescent="0.25">
      <c r="A40" s="59" t="s">
        <v>88</v>
      </c>
      <c r="B40" s="52">
        <f>25%*(1/12)</f>
        <v>2.0833333333333332E-2</v>
      </c>
      <c r="C40" s="30" t="s">
        <v>89</v>
      </c>
      <c r="D40" s="49">
        <f>TRUNC(B40*$D$12,2)</f>
        <v>0</v>
      </c>
      <c r="E40" s="46" t="s">
        <v>90</v>
      </c>
    </row>
    <row r="41" spans="1:5" x14ac:dyDescent="0.25">
      <c r="A41" s="59" t="s">
        <v>91</v>
      </c>
      <c r="B41" s="44">
        <f>25%*(1/12)</f>
        <v>2.0833333333333332E-2</v>
      </c>
      <c r="C41" s="30" t="s">
        <v>89</v>
      </c>
      <c r="D41" s="49">
        <f>TRUNC(B41*$D$12,2)</f>
        <v>0</v>
      </c>
      <c r="E41" s="46" t="s">
        <v>92</v>
      </c>
    </row>
    <row r="42" spans="1:5" ht="25.5" x14ac:dyDescent="0.25">
      <c r="A42" s="59" t="s">
        <v>93</v>
      </c>
      <c r="B42" s="44">
        <f>40%*8%</f>
        <v>3.2000000000000001E-2</v>
      </c>
      <c r="C42" s="30" t="s">
        <v>94</v>
      </c>
      <c r="D42" s="49">
        <f>TRUNC(B42*$D$12,2)</f>
        <v>0</v>
      </c>
      <c r="E42" s="46" t="s">
        <v>95</v>
      </c>
    </row>
    <row r="43" spans="1:5" ht="15.75" thickBot="1" x14ac:dyDescent="0.3">
      <c r="A43" s="33" t="s">
        <v>96</v>
      </c>
      <c r="B43" s="50">
        <f>SUM(B40:B42)</f>
        <v>7.3666666666666658E-2</v>
      </c>
      <c r="C43" s="34" t="s">
        <v>38</v>
      </c>
      <c r="D43" s="35">
        <f>SUM(D40:D42)</f>
        <v>0</v>
      </c>
      <c r="E43" s="37" t="s">
        <v>29</v>
      </c>
    </row>
    <row r="44" spans="1:5" ht="30" customHeight="1" x14ac:dyDescent="0.25">
      <c r="A44" s="108" t="s">
        <v>97</v>
      </c>
      <c r="B44" s="109"/>
      <c r="C44" s="14" t="s">
        <v>98</v>
      </c>
      <c r="D44" s="14"/>
      <c r="E44" s="26"/>
    </row>
    <row r="45" spans="1:5" ht="39" thickBot="1" x14ac:dyDescent="0.3">
      <c r="A45" s="81" t="s">
        <v>99</v>
      </c>
      <c r="B45" s="82"/>
      <c r="C45" s="250"/>
      <c r="D45" s="250"/>
      <c r="E45" s="56"/>
    </row>
    <row r="46" spans="1:5" x14ac:dyDescent="0.25">
      <c r="A46" s="27" t="s">
        <v>100</v>
      </c>
      <c r="B46" s="21" t="s">
        <v>40</v>
      </c>
      <c r="C46" s="21" t="s">
        <v>30</v>
      </c>
      <c r="D46" s="21" t="s">
        <v>31</v>
      </c>
      <c r="E46" s="22" t="s">
        <v>32</v>
      </c>
    </row>
    <row r="47" spans="1:5" ht="25.5" x14ac:dyDescent="0.25">
      <c r="A47" s="59" t="s">
        <v>101</v>
      </c>
      <c r="B47" s="52">
        <f>B24*B35</f>
        <v>7.8326805555555559E-2</v>
      </c>
      <c r="C47" s="30" t="s">
        <v>102</v>
      </c>
      <c r="D47" s="49">
        <f>TRUNC((B47)*$D$12,2)</f>
        <v>0</v>
      </c>
      <c r="E47" s="32" t="s">
        <v>29</v>
      </c>
    </row>
    <row r="48" spans="1:5" ht="15.75" thickBot="1" x14ac:dyDescent="0.3">
      <c r="A48" s="33" t="s">
        <v>103</v>
      </c>
      <c r="B48" s="50">
        <f>B47</f>
        <v>7.8326805555555559E-2</v>
      </c>
      <c r="C48" s="34" t="s">
        <v>38</v>
      </c>
      <c r="D48" s="35">
        <f>D47</f>
        <v>0</v>
      </c>
      <c r="E48" s="37" t="s">
        <v>29</v>
      </c>
    </row>
    <row r="49" spans="1:5" ht="15.75" thickBot="1" x14ac:dyDescent="0.3">
      <c r="A49" s="25"/>
      <c r="B49" s="14"/>
      <c r="C49" s="14"/>
      <c r="D49" s="14"/>
      <c r="E49" s="26"/>
    </row>
    <row r="50" spans="1:5" x14ac:dyDescent="0.25">
      <c r="A50" s="27" t="s">
        <v>104</v>
      </c>
      <c r="B50" s="21" t="s">
        <v>40</v>
      </c>
      <c r="C50" s="21" t="s">
        <v>30</v>
      </c>
      <c r="D50" s="21" t="s">
        <v>31</v>
      </c>
      <c r="E50" s="22" t="s">
        <v>32</v>
      </c>
    </row>
    <row r="51" spans="1:5" ht="25.5" x14ac:dyDescent="0.25">
      <c r="A51" s="57" t="s">
        <v>105</v>
      </c>
      <c r="B51" s="58">
        <f>(B17*B40)</f>
        <v>1.6666666666666666E-3</v>
      </c>
      <c r="C51" s="30" t="s">
        <v>106</v>
      </c>
      <c r="D51" s="49">
        <f>TRUNC((B51)*$D$12,2)</f>
        <v>0</v>
      </c>
      <c r="E51" s="46" t="s">
        <v>107</v>
      </c>
    </row>
    <row r="52" spans="1:5" ht="38.25" x14ac:dyDescent="0.25">
      <c r="A52" s="59" t="s">
        <v>108</v>
      </c>
      <c r="B52" s="44">
        <f>(B17*B31)</f>
        <v>3.3333333333333335E-5</v>
      </c>
      <c r="C52" s="30" t="s">
        <v>109</v>
      </c>
      <c r="D52" s="49">
        <f>TRUNC((B52)*$D$12,2)</f>
        <v>0</v>
      </c>
      <c r="E52" s="32" t="s">
        <v>29</v>
      </c>
    </row>
    <row r="53" spans="1:5" ht="15.75" thickBot="1" x14ac:dyDescent="0.3">
      <c r="A53" s="33" t="s">
        <v>110</v>
      </c>
      <c r="B53" s="50">
        <f>SUM(B51:B52)</f>
        <v>1.6999999999999999E-3</v>
      </c>
      <c r="C53" s="34" t="s">
        <v>38</v>
      </c>
      <c r="D53" s="51">
        <f>SUM(D51:D52)</f>
        <v>0</v>
      </c>
      <c r="E53" s="37" t="s">
        <v>29</v>
      </c>
    </row>
    <row r="54" spans="1:5" ht="30" customHeight="1" thickBot="1" x14ac:dyDescent="0.3">
      <c r="A54" s="253" t="s">
        <v>111</v>
      </c>
      <c r="B54" s="254"/>
      <c r="C54" s="254"/>
      <c r="D54" s="254"/>
      <c r="E54" s="255"/>
    </row>
    <row r="55" spans="1:5" x14ac:dyDescent="0.25">
      <c r="A55" s="27" t="s">
        <v>112</v>
      </c>
      <c r="B55" s="21" t="s">
        <v>40</v>
      </c>
      <c r="C55" s="21" t="s">
        <v>30</v>
      </c>
      <c r="D55" s="21" t="s">
        <v>31</v>
      </c>
      <c r="E55" s="22" t="s">
        <v>32</v>
      </c>
    </row>
    <row r="56" spans="1:5" ht="38.25" x14ac:dyDescent="0.25">
      <c r="A56" s="59" t="s">
        <v>113</v>
      </c>
      <c r="B56" s="60">
        <f>B24*(13/12)*(4/12)*1.5%</f>
        <v>1.8308333333333336E-3</v>
      </c>
      <c r="C56" s="60" t="s">
        <v>114</v>
      </c>
      <c r="D56" s="49">
        <f>TRUNC((B56)*$D$12,2)</f>
        <v>0</v>
      </c>
      <c r="E56" s="55" t="s">
        <v>115</v>
      </c>
    </row>
    <row r="57" spans="1:5" ht="15.75" thickBot="1" x14ac:dyDescent="0.3">
      <c r="A57" s="33" t="s">
        <v>116</v>
      </c>
      <c r="B57" s="50">
        <f>B56</f>
        <v>1.8308333333333336E-3</v>
      </c>
      <c r="C57" s="34" t="s">
        <v>38</v>
      </c>
      <c r="D57" s="35">
        <f>D56</f>
        <v>0</v>
      </c>
      <c r="E57" s="37" t="s">
        <v>29</v>
      </c>
    </row>
    <row r="58" spans="1:5" ht="15.75" thickBot="1" x14ac:dyDescent="0.3">
      <c r="A58" s="25"/>
      <c r="B58" s="14"/>
      <c r="C58" s="14"/>
      <c r="D58" s="14"/>
      <c r="E58" s="26"/>
    </row>
    <row r="59" spans="1:5" ht="15.75" thickBot="1" x14ac:dyDescent="0.3">
      <c r="A59" s="61" t="s">
        <v>117</v>
      </c>
      <c r="B59" s="62">
        <f>B24+B35+B43+B48+B53+B57</f>
        <v>0.72526041666666685</v>
      </c>
      <c r="C59" s="63" t="s">
        <v>38</v>
      </c>
      <c r="D59" s="64">
        <f>SUM(D24,D35,D43,D48,D53,D57)</f>
        <v>0</v>
      </c>
      <c r="E59" s="65" t="s">
        <v>29</v>
      </c>
    </row>
    <row r="60" spans="1:5" ht="15.75" thickBot="1" x14ac:dyDescent="0.3">
      <c r="A60" s="25"/>
      <c r="B60" s="14"/>
      <c r="C60" s="14"/>
      <c r="D60" s="66"/>
      <c r="E60" s="26"/>
    </row>
    <row r="61" spans="1:5" x14ac:dyDescent="0.25">
      <c r="A61" s="27" t="s">
        <v>118</v>
      </c>
      <c r="B61" s="21" t="s">
        <v>31</v>
      </c>
      <c r="C61" s="21" t="s">
        <v>30</v>
      </c>
      <c r="D61" s="21" t="s">
        <v>31</v>
      </c>
      <c r="E61" s="22" t="s">
        <v>32</v>
      </c>
    </row>
    <row r="62" spans="1:5" ht="25.5" x14ac:dyDescent="0.25">
      <c r="A62" s="28" t="s">
        <v>119</v>
      </c>
      <c r="B62" s="67">
        <f>TRUNC(22.7*22,2)</f>
        <v>499.4</v>
      </c>
      <c r="C62" s="30" t="s">
        <v>196</v>
      </c>
      <c r="D62" s="68">
        <f>B62</f>
        <v>499.4</v>
      </c>
      <c r="E62" s="147" t="s">
        <v>189</v>
      </c>
    </row>
    <row r="63" spans="1:5" ht="38.25" x14ac:dyDescent="0.25">
      <c r="A63" s="28" t="s">
        <v>120</v>
      </c>
      <c r="B63" s="67">
        <f>TRUNC(4.5*22*4,2)</f>
        <v>396</v>
      </c>
      <c r="C63" s="30" t="s">
        <v>121</v>
      </c>
      <c r="D63" s="31">
        <f t="shared" ref="D63:D65" si="2">B63</f>
        <v>396</v>
      </c>
      <c r="E63" s="147" t="s">
        <v>162</v>
      </c>
    </row>
    <row r="64" spans="1:5" x14ac:dyDescent="0.25">
      <c r="A64" s="70" t="s">
        <v>14</v>
      </c>
      <c r="B64" s="71">
        <f>'A - Quadro Resumo'!E25*1</f>
        <v>0</v>
      </c>
      <c r="C64" s="30" t="str">
        <f>" Valor * 1"</f>
        <v xml:space="preserve"> Valor * 1</v>
      </c>
      <c r="D64" s="72">
        <f t="shared" si="2"/>
        <v>0</v>
      </c>
      <c r="E64" s="69" t="s">
        <v>122</v>
      </c>
    </row>
    <row r="65" spans="1:5" x14ac:dyDescent="0.25">
      <c r="A65" s="73" t="s">
        <v>123</v>
      </c>
      <c r="B65" s="71">
        <f>ROUNDUP(('A - Quadro Resumo'!E26*1)/12,2)</f>
        <v>0</v>
      </c>
      <c r="C65" s="29" t="str">
        <f>"Valor * 1 / 12"</f>
        <v>Valor * 1 / 12</v>
      </c>
      <c r="D65" s="74">
        <f t="shared" si="2"/>
        <v>0</v>
      </c>
      <c r="E65" s="69" t="s">
        <v>122</v>
      </c>
    </row>
    <row r="66" spans="1:5" ht="25.5" x14ac:dyDescent="0.25">
      <c r="A66" s="47" t="s">
        <v>124</v>
      </c>
      <c r="B66" s="71">
        <f>IF(B63&gt;=TRUNC(0.06*D9,2),TRUNC(-0.06*D9,2),-B63)</f>
        <v>0</v>
      </c>
      <c r="C66" s="30" t="s">
        <v>125</v>
      </c>
      <c r="D66" s="45">
        <f>B66</f>
        <v>0</v>
      </c>
      <c r="E66" s="75" t="s">
        <v>126</v>
      </c>
    </row>
    <row r="67" spans="1:5" ht="38.25" x14ac:dyDescent="0.25">
      <c r="A67" s="76" t="s">
        <v>194</v>
      </c>
      <c r="B67" s="77">
        <f>ROUNDUP('B - Detalhamentos'!B17/12,2)</f>
        <v>0</v>
      </c>
      <c r="C67" s="29" t="s">
        <v>195</v>
      </c>
      <c r="D67" s="78">
        <f>B67</f>
        <v>0</v>
      </c>
      <c r="E67" s="79" t="s">
        <v>127</v>
      </c>
    </row>
    <row r="68" spans="1:5" ht="38.25" x14ac:dyDescent="0.25">
      <c r="A68" s="76" t="s">
        <v>18</v>
      </c>
      <c r="B68" s="77">
        <f>TRUNC('B - Detalhamentos'!B32,2)</f>
        <v>0</v>
      </c>
      <c r="C68" s="29" t="s">
        <v>188</v>
      </c>
      <c r="D68" s="78">
        <f>B68</f>
        <v>0</v>
      </c>
      <c r="E68" s="79" t="s">
        <v>128</v>
      </c>
    </row>
    <row r="69" spans="1:5" ht="15.75" thickBot="1" x14ac:dyDescent="0.3">
      <c r="A69" s="33" t="s">
        <v>129</v>
      </c>
      <c r="B69" s="80" t="s">
        <v>29</v>
      </c>
      <c r="C69" s="34" t="s">
        <v>38</v>
      </c>
      <c r="D69" s="35">
        <f>SUM(D62:D68)</f>
        <v>895.4</v>
      </c>
      <c r="E69" s="37" t="s">
        <v>29</v>
      </c>
    </row>
    <row r="70" spans="1:5" ht="15.75" thickBot="1" x14ac:dyDescent="0.3">
      <c r="A70" s="81"/>
      <c r="B70" s="82"/>
      <c r="C70" s="82"/>
      <c r="D70" s="82"/>
      <c r="E70" s="83"/>
    </row>
    <row r="71" spans="1:5" ht="26.25" thickBot="1" x14ac:dyDescent="0.3">
      <c r="A71" s="84" t="s">
        <v>130</v>
      </c>
      <c r="B71" s="85" t="s">
        <v>29</v>
      </c>
      <c r="C71" s="85" t="s">
        <v>131</v>
      </c>
      <c r="D71" s="86">
        <f>SUM(D12,D59,D69)</f>
        <v>895.4</v>
      </c>
      <c r="E71" s="65" t="s">
        <v>29</v>
      </c>
    </row>
    <row r="72" spans="1:5" ht="15.75" thickBot="1" x14ac:dyDescent="0.3">
      <c r="A72" s="87"/>
      <c r="B72" s="88"/>
      <c r="C72" s="88"/>
      <c r="D72" s="88"/>
      <c r="E72" s="89"/>
    </row>
    <row r="73" spans="1:5" x14ac:dyDescent="0.25">
      <c r="A73" s="27" t="s">
        <v>132</v>
      </c>
      <c r="B73" s="21" t="s">
        <v>40</v>
      </c>
      <c r="C73" s="21" t="s">
        <v>30</v>
      </c>
      <c r="D73" s="21" t="s">
        <v>31</v>
      </c>
      <c r="E73" s="22" t="s">
        <v>32</v>
      </c>
    </row>
    <row r="74" spans="1:5" x14ac:dyDescent="0.25">
      <c r="A74" s="53" t="s">
        <v>133</v>
      </c>
      <c r="B74" s="90">
        <f>'A - Quadro Resumo'!E36</f>
        <v>0</v>
      </c>
      <c r="C74" s="248" t="s">
        <v>134</v>
      </c>
      <c r="D74" s="67">
        <f>TRUNC(B74*$D$71,2)</f>
        <v>0</v>
      </c>
      <c r="E74" s="32" t="s">
        <v>29</v>
      </c>
    </row>
    <row r="75" spans="1:5" x14ac:dyDescent="0.25">
      <c r="A75" s="53" t="s">
        <v>135</v>
      </c>
      <c r="B75" s="90">
        <f>'A - Quadro Resumo'!E37</f>
        <v>0</v>
      </c>
      <c r="C75" s="256"/>
      <c r="D75" s="67">
        <f>TRUNC(B75*$D$71,2)</f>
        <v>0</v>
      </c>
      <c r="E75" s="32" t="s">
        <v>29</v>
      </c>
    </row>
    <row r="76" spans="1:5" ht="15.75" thickBot="1" x14ac:dyDescent="0.3">
      <c r="A76" s="33" t="s">
        <v>136</v>
      </c>
      <c r="B76" s="91">
        <f>SUM(B74:B75)</f>
        <v>0</v>
      </c>
      <c r="C76" s="34" t="s">
        <v>38</v>
      </c>
      <c r="D76" s="35">
        <f>SUM(D74:D75)</f>
        <v>0</v>
      </c>
      <c r="E76" s="37" t="s">
        <v>29</v>
      </c>
    </row>
    <row r="77" spans="1:5" ht="15.75" thickBot="1" x14ac:dyDescent="0.3">
      <c r="A77" s="92"/>
      <c r="B77" s="14"/>
      <c r="C77" s="14"/>
      <c r="D77" s="14"/>
      <c r="E77" s="26"/>
    </row>
    <row r="78" spans="1:5" x14ac:dyDescent="0.25">
      <c r="A78" s="93" t="s">
        <v>137</v>
      </c>
      <c r="B78" s="21" t="s">
        <v>40</v>
      </c>
      <c r="C78" s="21" t="s">
        <v>30</v>
      </c>
      <c r="D78" s="21" t="s">
        <v>31</v>
      </c>
      <c r="E78" s="22" t="s">
        <v>32</v>
      </c>
    </row>
    <row r="79" spans="1:5" ht="15" customHeight="1" x14ac:dyDescent="0.25">
      <c r="A79" s="53" t="s">
        <v>25</v>
      </c>
      <c r="B79" s="48">
        <f>'A - Quadro Resumo'!E44</f>
        <v>0</v>
      </c>
      <c r="C79" s="248" t="s">
        <v>193</v>
      </c>
      <c r="D79" s="49">
        <f>TRUNC((($D$71+$D$76)/(1-(($B$79+$B$80+$B$81))))*(B79),2)</f>
        <v>0</v>
      </c>
      <c r="E79" s="32" t="s">
        <v>29</v>
      </c>
    </row>
    <row r="80" spans="1:5" x14ac:dyDescent="0.25">
      <c r="A80" s="53" t="s">
        <v>26</v>
      </c>
      <c r="B80" s="48">
        <f>'A - Quadro Resumo'!E45</f>
        <v>0</v>
      </c>
      <c r="C80" s="249"/>
      <c r="D80" s="49">
        <f>TRUNC((($D$71+$D$76)/(1-(($B$79+$B$80+$B$81))))*(B80),2)</f>
        <v>0</v>
      </c>
      <c r="E80" s="32" t="s">
        <v>29</v>
      </c>
    </row>
    <row r="81" spans="1:5" x14ac:dyDescent="0.25">
      <c r="A81" s="53" t="s">
        <v>27</v>
      </c>
      <c r="B81" s="48">
        <f>'A - Quadro Resumo'!E46</f>
        <v>0</v>
      </c>
      <c r="C81" s="249"/>
      <c r="D81" s="49">
        <f>TRUNC((($D$71+$D$76)/(1-(($B$79+$B$80+$B$81))))*(B81),2)</f>
        <v>0</v>
      </c>
      <c r="E81" s="32" t="s">
        <v>29</v>
      </c>
    </row>
    <row r="82" spans="1:5" ht="15.75" thickBot="1" x14ac:dyDescent="0.3">
      <c r="A82" s="33" t="s">
        <v>138</v>
      </c>
      <c r="B82" s="50">
        <f>SUM(B79:B81)</f>
        <v>0</v>
      </c>
      <c r="C82" s="34" t="s">
        <v>38</v>
      </c>
      <c r="D82" s="35">
        <f>SUM(D79:D81)</f>
        <v>0</v>
      </c>
      <c r="E82" s="37" t="s">
        <v>29</v>
      </c>
    </row>
    <row r="83" spans="1:5" ht="15.75" thickBot="1" x14ac:dyDescent="0.3">
      <c r="A83" s="25"/>
      <c r="B83" s="14"/>
      <c r="C83" s="14"/>
      <c r="D83" s="14"/>
      <c r="E83" s="26"/>
    </row>
    <row r="84" spans="1:5" ht="15.75" thickBot="1" x14ac:dyDescent="0.3">
      <c r="A84" s="94" t="s">
        <v>139</v>
      </c>
      <c r="B84" s="95"/>
      <c r="C84" s="21" t="s">
        <v>30</v>
      </c>
      <c r="D84" s="95" t="s">
        <v>140</v>
      </c>
      <c r="E84" s="22" t="s">
        <v>141</v>
      </c>
    </row>
    <row r="85" spans="1:5" ht="15.75" thickBot="1" x14ac:dyDescent="0.3">
      <c r="A85" s="96"/>
      <c r="B85" s="97"/>
      <c r="C85" s="97" t="s">
        <v>142</v>
      </c>
      <c r="D85" s="98">
        <f>SUM(D71,D76,D82)</f>
        <v>895.4</v>
      </c>
      <c r="E85" s="99">
        <f>D85*12</f>
        <v>10744.8</v>
      </c>
    </row>
    <row r="89" spans="1:5" x14ac:dyDescent="0.25">
      <c r="D89" s="131"/>
    </row>
  </sheetData>
  <sheetProtection algorithmName="SHA-512" hashValue="cI4kIFdsVedqYoE+D9aJMWnUkkBmNTdi815PKj4S/hGLlG5O515oOq2sVKHR6JzSI1N7lr5DSYXsc5IFm+UFcQ==" saltValue="b69thKYjr3iZH4squhqmQA==" spinCount="100000" sheet="1" objects="1" scenarios="1"/>
  <mergeCells count="6">
    <mergeCell ref="A1:E1"/>
    <mergeCell ref="C79:C81"/>
    <mergeCell ref="A2:E2"/>
    <mergeCell ref="C45:D45"/>
    <mergeCell ref="A54:E54"/>
    <mergeCell ref="C74:C75"/>
  </mergeCells>
  <pageMargins left="0.51181102362204722" right="0.51181102362204722" top="0.98425196850393704" bottom="0.78740157480314965" header="0.31496062992125984" footer="0.31496062992125984"/>
  <pageSetup paperSize="9" scale="60" fitToHeight="0" orientation="portrait" r:id="rId1"/>
  <headerFooter>
    <oddHeader>&amp;R&amp;G</oddHeader>
    <oddFooter>&amp;C&amp;"Arial,Negrito itálico"&amp;10BHTRANS&amp;"Arial,Normal" - PE n.º 09/2021 - Anexo III D - Planilha de Composição de Custos - Posto 2 - Página &amp;P de &amp;N&amp;R&amp;G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CEE8-534C-4CA6-BE2E-6CF153C50652}">
  <sheetPr>
    <pageSetUpPr fitToPage="1"/>
  </sheetPr>
  <dimension ref="A1:E89"/>
  <sheetViews>
    <sheetView showGridLines="0" workbookViewId="0">
      <selection activeCell="C35" sqref="C35"/>
    </sheetView>
  </sheetViews>
  <sheetFormatPr defaultRowHeight="15" x14ac:dyDescent="0.25"/>
  <cols>
    <col min="1" max="1" width="43.140625" style="122" customWidth="1"/>
    <col min="2" max="2" width="14.5703125" style="122" bestFit="1" customWidth="1"/>
    <col min="3" max="3" width="46.5703125" style="122" customWidth="1"/>
    <col min="4" max="4" width="12.7109375" style="122" bestFit="1" customWidth="1"/>
    <col min="5" max="5" width="34.7109375" style="122" bestFit="1" customWidth="1"/>
  </cols>
  <sheetData>
    <row r="1" spans="1:5" ht="15.75" x14ac:dyDescent="0.25">
      <c r="A1" s="251" t="s">
        <v>222</v>
      </c>
      <c r="B1" s="251"/>
      <c r="C1" s="251"/>
      <c r="D1" s="251"/>
      <c r="E1" s="251"/>
    </row>
    <row r="2" spans="1:5" ht="16.5" thickBot="1" x14ac:dyDescent="0.3">
      <c r="A2" s="252" t="s">
        <v>226</v>
      </c>
      <c r="B2" s="252"/>
      <c r="C2" s="252"/>
      <c r="D2" s="252"/>
      <c r="E2" s="252"/>
    </row>
    <row r="3" spans="1:5" ht="15.75" thickBot="1" x14ac:dyDescent="0.3">
      <c r="A3" s="139"/>
      <c r="B3" s="140"/>
      <c r="C3" s="140"/>
      <c r="D3" s="140"/>
      <c r="E3" s="141"/>
    </row>
    <row r="4" spans="1:5" ht="15.75" thickBot="1" x14ac:dyDescent="0.3">
      <c r="A4" s="142"/>
      <c r="B4" s="143"/>
      <c r="C4" s="143"/>
      <c r="D4" s="143"/>
      <c r="E4" s="144"/>
    </row>
    <row r="5" spans="1:5" x14ac:dyDescent="0.25">
      <c r="A5" s="20" t="s">
        <v>28</v>
      </c>
      <c r="B5" s="21" t="s">
        <v>29</v>
      </c>
      <c r="C5" s="21" t="s">
        <v>30</v>
      </c>
      <c r="D5" s="21" t="s">
        <v>31</v>
      </c>
      <c r="E5" s="22" t="s">
        <v>32</v>
      </c>
    </row>
    <row r="6" spans="1:5" ht="26.25" thickBot="1" x14ac:dyDescent="0.3">
      <c r="A6" s="168" t="str">
        <f>'A - Quadro Resumo'!C10</f>
        <v>Analista Desenvolvedor SÊNIOR (linguagem JAVA - JCompany e banco de dados Oracle)</v>
      </c>
      <c r="B6" s="169" t="s">
        <v>29</v>
      </c>
      <c r="C6" s="23" t="s">
        <v>33</v>
      </c>
      <c r="D6" s="116">
        <f>'A - Quadro Resumo'!D10</f>
        <v>0</v>
      </c>
      <c r="E6" s="24" t="s">
        <v>29</v>
      </c>
    </row>
    <row r="7" spans="1:5" ht="15.75" thickBot="1" x14ac:dyDescent="0.3">
      <c r="A7" s="170"/>
      <c r="B7" s="171"/>
      <c r="C7" s="14"/>
      <c r="D7" s="14"/>
      <c r="E7" s="26"/>
    </row>
    <row r="8" spans="1:5" x14ac:dyDescent="0.25">
      <c r="A8" s="27" t="s">
        <v>34</v>
      </c>
      <c r="B8" s="21" t="s">
        <v>35</v>
      </c>
      <c r="C8" s="21" t="s">
        <v>30</v>
      </c>
      <c r="D8" s="21" t="s">
        <v>31</v>
      </c>
      <c r="E8" s="22" t="s">
        <v>32</v>
      </c>
    </row>
    <row r="9" spans="1:5" x14ac:dyDescent="0.25">
      <c r="A9" s="28" t="s">
        <v>36</v>
      </c>
      <c r="B9" s="29" t="s">
        <v>29</v>
      </c>
      <c r="C9" s="30" t="s">
        <v>29</v>
      </c>
      <c r="D9" s="113">
        <f>TRUNC(D6,2)</f>
        <v>0</v>
      </c>
      <c r="E9" s="32" t="s">
        <v>29</v>
      </c>
    </row>
    <row r="10" spans="1:5" ht="25.5" x14ac:dyDescent="0.25">
      <c r="A10" s="112" t="s">
        <v>146</v>
      </c>
      <c r="B10" s="29">
        <v>0</v>
      </c>
      <c r="C10" s="29" t="s">
        <v>148</v>
      </c>
      <c r="D10" s="114">
        <v>0</v>
      </c>
      <c r="E10" s="79" t="s">
        <v>149</v>
      </c>
    </row>
    <row r="11" spans="1:5" ht="25.5" x14ac:dyDescent="0.25">
      <c r="A11" s="112" t="s">
        <v>147</v>
      </c>
      <c r="B11" s="29" t="s">
        <v>29</v>
      </c>
      <c r="C11" s="29" t="s">
        <v>151</v>
      </c>
      <c r="D11" s="114">
        <v>0</v>
      </c>
      <c r="E11" s="79" t="s">
        <v>150</v>
      </c>
    </row>
    <row r="12" spans="1:5" ht="15.75" thickBot="1" x14ac:dyDescent="0.3">
      <c r="A12" s="33" t="s">
        <v>37</v>
      </c>
      <c r="B12" s="34" t="s">
        <v>29</v>
      </c>
      <c r="C12" s="35" t="s">
        <v>38</v>
      </c>
      <c r="D12" s="36">
        <f>SUM(D9:D11)</f>
        <v>0</v>
      </c>
      <c r="E12" s="37" t="s">
        <v>29</v>
      </c>
    </row>
    <row r="13" spans="1:5" ht="15.75" thickBot="1" x14ac:dyDescent="0.3">
      <c r="A13" s="25"/>
      <c r="B13" s="38"/>
      <c r="C13" s="10"/>
      <c r="D13" s="14"/>
      <c r="E13" s="26"/>
    </row>
    <row r="14" spans="1:5" ht="25.5" x14ac:dyDescent="0.25">
      <c r="A14" s="115" t="s">
        <v>39</v>
      </c>
      <c r="B14" s="21" t="s">
        <v>40</v>
      </c>
      <c r="C14" s="21" t="s">
        <v>30</v>
      </c>
      <c r="D14" s="21" t="s">
        <v>31</v>
      </c>
      <c r="E14" s="22" t="s">
        <v>32</v>
      </c>
    </row>
    <row r="15" spans="1:5" x14ac:dyDescent="0.25">
      <c r="A15" s="39" t="s">
        <v>41</v>
      </c>
      <c r="B15" s="40"/>
      <c r="C15" s="41"/>
      <c r="D15" s="42"/>
      <c r="E15" s="43"/>
    </row>
    <row r="16" spans="1:5" x14ac:dyDescent="0.25">
      <c r="A16" s="28" t="s">
        <v>152</v>
      </c>
      <c r="B16" s="44">
        <v>0.2</v>
      </c>
      <c r="C16" s="30" t="s">
        <v>160</v>
      </c>
      <c r="D16" s="45">
        <f t="shared" ref="D16:D23" si="0">TRUNC((B16)*$D$12,2)</f>
        <v>0</v>
      </c>
      <c r="E16" s="46" t="s">
        <v>161</v>
      </c>
    </row>
    <row r="17" spans="1:5" x14ac:dyDescent="0.25">
      <c r="A17" s="28" t="s">
        <v>153</v>
      </c>
      <c r="B17" s="44">
        <v>0.08</v>
      </c>
      <c r="C17" s="30" t="s">
        <v>42</v>
      </c>
      <c r="D17" s="45">
        <f t="shared" si="0"/>
        <v>0</v>
      </c>
      <c r="E17" s="46" t="s">
        <v>43</v>
      </c>
    </row>
    <row r="18" spans="1:5" x14ac:dyDescent="0.25">
      <c r="A18" s="28" t="s">
        <v>154</v>
      </c>
      <c r="B18" s="44">
        <v>1.4999999999999999E-2</v>
      </c>
      <c r="C18" s="30" t="s">
        <v>44</v>
      </c>
      <c r="D18" s="45">
        <f t="shared" si="0"/>
        <v>0</v>
      </c>
      <c r="E18" s="46" t="s">
        <v>45</v>
      </c>
    </row>
    <row r="19" spans="1:5" x14ac:dyDescent="0.25">
      <c r="A19" s="28" t="s">
        <v>155</v>
      </c>
      <c r="B19" s="44">
        <v>0.01</v>
      </c>
      <c r="C19" s="30" t="s">
        <v>46</v>
      </c>
      <c r="D19" s="45">
        <f t="shared" si="0"/>
        <v>0</v>
      </c>
      <c r="E19" s="46" t="s">
        <v>47</v>
      </c>
    </row>
    <row r="20" spans="1:5" x14ac:dyDescent="0.25">
      <c r="A20" s="28" t="s">
        <v>156</v>
      </c>
      <c r="B20" s="44">
        <v>2E-3</v>
      </c>
      <c r="C20" s="30" t="s">
        <v>48</v>
      </c>
      <c r="D20" s="45">
        <f t="shared" si="0"/>
        <v>0</v>
      </c>
      <c r="E20" s="46" t="s">
        <v>49</v>
      </c>
    </row>
    <row r="21" spans="1:5" x14ac:dyDescent="0.25">
      <c r="A21" s="28" t="s">
        <v>157</v>
      </c>
      <c r="B21" s="44">
        <v>6.0000000000000001E-3</v>
      </c>
      <c r="C21" s="30" t="s">
        <v>50</v>
      </c>
      <c r="D21" s="45">
        <f t="shared" si="0"/>
        <v>0</v>
      </c>
      <c r="E21" s="46" t="s">
        <v>51</v>
      </c>
    </row>
    <row r="22" spans="1:5" x14ac:dyDescent="0.25">
      <c r="A22" s="28" t="s">
        <v>158</v>
      </c>
      <c r="B22" s="44">
        <v>2.5000000000000001E-2</v>
      </c>
      <c r="C22" s="30" t="s">
        <v>52</v>
      </c>
      <c r="D22" s="45">
        <f t="shared" si="0"/>
        <v>0</v>
      </c>
      <c r="E22" s="46" t="s">
        <v>53</v>
      </c>
    </row>
    <row r="23" spans="1:5" x14ac:dyDescent="0.25">
      <c r="A23" s="47" t="s">
        <v>159</v>
      </c>
      <c r="B23" s="48">
        <f>'A - Quadro Resumo'!E33</f>
        <v>0</v>
      </c>
      <c r="C23" s="30" t="s">
        <v>54</v>
      </c>
      <c r="D23" s="49">
        <f t="shared" si="0"/>
        <v>0</v>
      </c>
      <c r="E23" s="46" t="s">
        <v>55</v>
      </c>
    </row>
    <row r="24" spans="1:5" ht="15.75" thickBot="1" x14ac:dyDescent="0.3">
      <c r="A24" s="33" t="s">
        <v>56</v>
      </c>
      <c r="B24" s="50">
        <f>SUM(B16:B23)</f>
        <v>0.33800000000000008</v>
      </c>
      <c r="C24" s="34" t="s">
        <v>38</v>
      </c>
      <c r="D24" s="51">
        <f>SUM(D16:D23)</f>
        <v>0</v>
      </c>
      <c r="E24" s="37" t="s">
        <v>29</v>
      </c>
    </row>
    <row r="25" spans="1:5" ht="15.75" thickBot="1" x14ac:dyDescent="0.3">
      <c r="A25" s="25"/>
      <c r="B25" s="14"/>
      <c r="C25" s="14"/>
      <c r="D25" s="14"/>
      <c r="E25" s="26"/>
    </row>
    <row r="26" spans="1:5" x14ac:dyDescent="0.25">
      <c r="A26" s="27" t="s">
        <v>57</v>
      </c>
      <c r="B26" s="21" t="s">
        <v>40</v>
      </c>
      <c r="C26" s="21" t="s">
        <v>30</v>
      </c>
      <c r="D26" s="21" t="s">
        <v>31</v>
      </c>
      <c r="E26" s="22" t="s">
        <v>32</v>
      </c>
    </row>
    <row r="27" spans="1:5" x14ac:dyDescent="0.25">
      <c r="A27" s="28" t="s">
        <v>58</v>
      </c>
      <c r="B27" s="52">
        <f>1/12</f>
        <v>8.3333333333333329E-2</v>
      </c>
      <c r="C27" s="30" t="s">
        <v>59</v>
      </c>
      <c r="D27" s="49">
        <f t="shared" ref="D27:D34" si="1">TRUNC((B27)*$D$12,2)</f>
        <v>0</v>
      </c>
      <c r="E27" s="46" t="s">
        <v>60</v>
      </c>
    </row>
    <row r="28" spans="1:5" x14ac:dyDescent="0.25">
      <c r="A28" s="28" t="s">
        <v>61</v>
      </c>
      <c r="B28" s="44">
        <f>((1+1/3)/12)</f>
        <v>0.1111111111111111</v>
      </c>
      <c r="C28" s="30" t="s">
        <v>62</v>
      </c>
      <c r="D28" s="49">
        <f t="shared" si="1"/>
        <v>0</v>
      </c>
      <c r="E28" s="46" t="s">
        <v>63</v>
      </c>
    </row>
    <row r="29" spans="1:5" x14ac:dyDescent="0.25">
      <c r="A29" s="53" t="s">
        <v>64</v>
      </c>
      <c r="B29" s="44">
        <f>((7/30)/12)</f>
        <v>1.9444444444444445E-2</v>
      </c>
      <c r="C29" s="30" t="s">
        <v>65</v>
      </c>
      <c r="D29" s="49">
        <f t="shared" si="1"/>
        <v>0</v>
      </c>
      <c r="E29" s="46" t="s">
        <v>66</v>
      </c>
    </row>
    <row r="30" spans="1:5" x14ac:dyDescent="0.25">
      <c r="A30" s="53" t="s">
        <v>67</v>
      </c>
      <c r="B30" s="44">
        <f>((5/30)/12)</f>
        <v>1.3888888888888888E-2</v>
      </c>
      <c r="C30" s="30" t="s">
        <v>68</v>
      </c>
      <c r="D30" s="49">
        <f t="shared" si="1"/>
        <v>0</v>
      </c>
      <c r="E30" s="46" t="s">
        <v>69</v>
      </c>
    </row>
    <row r="31" spans="1:5" x14ac:dyDescent="0.25">
      <c r="A31" s="53" t="s">
        <v>70</v>
      </c>
      <c r="B31" s="44">
        <f>((15/30)/12)*1%</f>
        <v>4.1666666666666664E-4</v>
      </c>
      <c r="C31" s="30" t="s">
        <v>71</v>
      </c>
      <c r="D31" s="49">
        <f t="shared" si="1"/>
        <v>0</v>
      </c>
      <c r="E31" s="46" t="s">
        <v>72</v>
      </c>
    </row>
    <row r="32" spans="1:5" x14ac:dyDescent="0.25">
      <c r="A32" s="53" t="s">
        <v>187</v>
      </c>
      <c r="B32" s="44">
        <f>(1/30)/12</f>
        <v>2.7777777777777779E-3</v>
      </c>
      <c r="C32" s="19" t="s">
        <v>73</v>
      </c>
      <c r="D32" s="49">
        <f t="shared" si="1"/>
        <v>0</v>
      </c>
      <c r="E32" s="46" t="s">
        <v>74</v>
      </c>
    </row>
    <row r="33" spans="1:5" ht="25.5" x14ac:dyDescent="0.25">
      <c r="A33" s="53" t="s">
        <v>75</v>
      </c>
      <c r="B33" s="44">
        <f>((1+1/3)/12)*1.5%*(4/12)</f>
        <v>5.5555555555555545E-4</v>
      </c>
      <c r="C33" s="54" t="s">
        <v>76</v>
      </c>
      <c r="D33" s="49">
        <f t="shared" si="1"/>
        <v>0</v>
      </c>
      <c r="E33" s="55" t="s">
        <v>77</v>
      </c>
    </row>
    <row r="34" spans="1:5" x14ac:dyDescent="0.25">
      <c r="A34" s="53" t="s">
        <v>78</v>
      </c>
      <c r="B34" s="44">
        <f>((5/30)/12)*1.5%</f>
        <v>2.0833333333333332E-4</v>
      </c>
      <c r="C34" s="30" t="s">
        <v>79</v>
      </c>
      <c r="D34" s="49">
        <f t="shared" si="1"/>
        <v>0</v>
      </c>
      <c r="E34" s="46" t="s">
        <v>186</v>
      </c>
    </row>
    <row r="35" spans="1:5" ht="15.75" thickBot="1" x14ac:dyDescent="0.3">
      <c r="A35" s="33" t="s">
        <v>80</v>
      </c>
      <c r="B35" s="50">
        <f>SUM(B27:B34)</f>
        <v>0.23173611111111109</v>
      </c>
      <c r="C35" s="34" t="s">
        <v>38</v>
      </c>
      <c r="D35" s="35">
        <f>SUM(D27:D34)</f>
        <v>0</v>
      </c>
      <c r="E35" s="37" t="s">
        <v>29</v>
      </c>
    </row>
    <row r="36" spans="1:5" ht="25.5" x14ac:dyDescent="0.25">
      <c r="A36" s="106" t="s">
        <v>81</v>
      </c>
      <c r="B36" s="107"/>
      <c r="C36" s="107" t="s">
        <v>82</v>
      </c>
      <c r="D36" s="103"/>
      <c r="E36" s="104"/>
    </row>
    <row r="37" spans="1:5" ht="27" x14ac:dyDescent="0.25">
      <c r="A37" s="106" t="s">
        <v>83</v>
      </c>
      <c r="B37" s="107"/>
      <c r="C37" s="107" t="s">
        <v>84</v>
      </c>
      <c r="D37" s="105"/>
      <c r="E37" s="104"/>
    </row>
    <row r="38" spans="1:5" ht="27.75" thickBot="1" x14ac:dyDescent="0.3">
      <c r="A38" s="106" t="s">
        <v>85</v>
      </c>
      <c r="B38" s="107"/>
      <c r="C38" s="107" t="s">
        <v>86</v>
      </c>
      <c r="D38" s="105"/>
      <c r="E38" s="104"/>
    </row>
    <row r="39" spans="1:5" x14ac:dyDescent="0.25">
      <c r="A39" s="27" t="s">
        <v>87</v>
      </c>
      <c r="B39" s="21" t="s">
        <v>40</v>
      </c>
      <c r="C39" s="21" t="s">
        <v>30</v>
      </c>
      <c r="D39" s="21" t="s">
        <v>31</v>
      </c>
      <c r="E39" s="22" t="s">
        <v>32</v>
      </c>
    </row>
    <row r="40" spans="1:5" x14ac:dyDescent="0.25">
      <c r="A40" s="59" t="s">
        <v>88</v>
      </c>
      <c r="B40" s="52">
        <f>25%*(1/12)</f>
        <v>2.0833333333333332E-2</v>
      </c>
      <c r="C40" s="30" t="s">
        <v>89</v>
      </c>
      <c r="D40" s="49">
        <f>TRUNC(B40*$D$12,2)</f>
        <v>0</v>
      </c>
      <c r="E40" s="46" t="s">
        <v>90</v>
      </c>
    </row>
    <row r="41" spans="1:5" x14ac:dyDescent="0.25">
      <c r="A41" s="59" t="s">
        <v>91</v>
      </c>
      <c r="B41" s="44">
        <f>25%*(1/12)</f>
        <v>2.0833333333333332E-2</v>
      </c>
      <c r="C41" s="30" t="s">
        <v>89</v>
      </c>
      <c r="D41" s="49">
        <f>TRUNC(B41*$D$12,2)</f>
        <v>0</v>
      </c>
      <c r="E41" s="46" t="s">
        <v>92</v>
      </c>
    </row>
    <row r="42" spans="1:5" ht="25.5" x14ac:dyDescent="0.25">
      <c r="A42" s="59" t="s">
        <v>93</v>
      </c>
      <c r="B42" s="44">
        <f>40%*8%</f>
        <v>3.2000000000000001E-2</v>
      </c>
      <c r="C42" s="30" t="s">
        <v>94</v>
      </c>
      <c r="D42" s="49">
        <f>TRUNC(B42*$D$12,2)</f>
        <v>0</v>
      </c>
      <c r="E42" s="46" t="s">
        <v>95</v>
      </c>
    </row>
    <row r="43" spans="1:5" ht="15.75" thickBot="1" x14ac:dyDescent="0.3">
      <c r="A43" s="33" t="s">
        <v>96</v>
      </c>
      <c r="B43" s="50">
        <f>SUM(B40:B42)</f>
        <v>7.3666666666666658E-2</v>
      </c>
      <c r="C43" s="34" t="s">
        <v>38</v>
      </c>
      <c r="D43" s="35">
        <f>SUM(D40:D42)</f>
        <v>0</v>
      </c>
      <c r="E43" s="37" t="s">
        <v>29</v>
      </c>
    </row>
    <row r="44" spans="1:5" ht="30" customHeight="1" x14ac:dyDescent="0.25">
      <c r="A44" s="108" t="s">
        <v>97</v>
      </c>
      <c r="B44" s="109"/>
      <c r="C44" s="14" t="s">
        <v>98</v>
      </c>
      <c r="D44" s="14"/>
      <c r="E44" s="26"/>
    </row>
    <row r="45" spans="1:5" ht="39" thickBot="1" x14ac:dyDescent="0.3">
      <c r="A45" s="81" t="s">
        <v>99</v>
      </c>
      <c r="B45" s="82"/>
      <c r="C45" s="250"/>
      <c r="D45" s="250"/>
      <c r="E45" s="56"/>
    </row>
    <row r="46" spans="1:5" x14ac:dyDescent="0.25">
      <c r="A46" s="27" t="s">
        <v>100</v>
      </c>
      <c r="B46" s="21" t="s">
        <v>40</v>
      </c>
      <c r="C46" s="21" t="s">
        <v>30</v>
      </c>
      <c r="D46" s="21" t="s">
        <v>31</v>
      </c>
      <c r="E46" s="22" t="s">
        <v>32</v>
      </c>
    </row>
    <row r="47" spans="1:5" ht="25.5" x14ac:dyDescent="0.25">
      <c r="A47" s="59" t="s">
        <v>101</v>
      </c>
      <c r="B47" s="52">
        <f>B24*B35</f>
        <v>7.8326805555555559E-2</v>
      </c>
      <c r="C47" s="30" t="s">
        <v>102</v>
      </c>
      <c r="D47" s="49">
        <f>TRUNC((B47)*$D$12,2)</f>
        <v>0</v>
      </c>
      <c r="E47" s="32" t="s">
        <v>29</v>
      </c>
    </row>
    <row r="48" spans="1:5" ht="15.75" thickBot="1" x14ac:dyDescent="0.3">
      <c r="A48" s="33" t="s">
        <v>103</v>
      </c>
      <c r="B48" s="50">
        <f>B47</f>
        <v>7.8326805555555559E-2</v>
      </c>
      <c r="C48" s="34" t="s">
        <v>38</v>
      </c>
      <c r="D48" s="35">
        <f>D47</f>
        <v>0</v>
      </c>
      <c r="E48" s="37" t="s">
        <v>29</v>
      </c>
    </row>
    <row r="49" spans="1:5" ht="15.75" thickBot="1" x14ac:dyDescent="0.3">
      <c r="A49" s="25"/>
      <c r="B49" s="14"/>
      <c r="C49" s="14"/>
      <c r="D49" s="14"/>
      <c r="E49" s="26"/>
    </row>
    <row r="50" spans="1:5" x14ac:dyDescent="0.25">
      <c r="A50" s="27" t="s">
        <v>104</v>
      </c>
      <c r="B50" s="21" t="s">
        <v>40</v>
      </c>
      <c r="C50" s="21" t="s">
        <v>30</v>
      </c>
      <c r="D50" s="21" t="s">
        <v>31</v>
      </c>
      <c r="E50" s="22" t="s">
        <v>32</v>
      </c>
    </row>
    <row r="51" spans="1:5" ht="25.5" x14ac:dyDescent="0.25">
      <c r="A51" s="57" t="s">
        <v>105</v>
      </c>
      <c r="B51" s="58">
        <f>(B17*B40)</f>
        <v>1.6666666666666666E-3</v>
      </c>
      <c r="C51" s="30" t="s">
        <v>106</v>
      </c>
      <c r="D51" s="49">
        <f>TRUNC((B51)*$D$12,2)</f>
        <v>0</v>
      </c>
      <c r="E51" s="46" t="s">
        <v>107</v>
      </c>
    </row>
    <row r="52" spans="1:5" ht="38.25" x14ac:dyDescent="0.25">
      <c r="A52" s="59" t="s">
        <v>108</v>
      </c>
      <c r="B52" s="44">
        <f>(B17*B31)</f>
        <v>3.3333333333333335E-5</v>
      </c>
      <c r="C52" s="30" t="s">
        <v>109</v>
      </c>
      <c r="D52" s="49">
        <f>TRUNC((B52)*$D$12,2)</f>
        <v>0</v>
      </c>
      <c r="E52" s="32" t="s">
        <v>29</v>
      </c>
    </row>
    <row r="53" spans="1:5" ht="15.75" thickBot="1" x14ac:dyDescent="0.3">
      <c r="A53" s="33" t="s">
        <v>110</v>
      </c>
      <c r="B53" s="50">
        <f>SUM(B51:B52)</f>
        <v>1.6999999999999999E-3</v>
      </c>
      <c r="C53" s="34" t="s">
        <v>38</v>
      </c>
      <c r="D53" s="51">
        <f>SUM(D51:D52)</f>
        <v>0</v>
      </c>
      <c r="E53" s="37" t="s">
        <v>29</v>
      </c>
    </row>
    <row r="54" spans="1:5" ht="30" customHeight="1" thickBot="1" x14ac:dyDescent="0.3">
      <c r="A54" s="253" t="s">
        <v>111</v>
      </c>
      <c r="B54" s="254"/>
      <c r="C54" s="254"/>
      <c r="D54" s="254"/>
      <c r="E54" s="255"/>
    </row>
    <row r="55" spans="1:5" x14ac:dyDescent="0.25">
      <c r="A55" s="27" t="s">
        <v>112</v>
      </c>
      <c r="B55" s="21" t="s">
        <v>40</v>
      </c>
      <c r="C55" s="21" t="s">
        <v>30</v>
      </c>
      <c r="D55" s="21" t="s">
        <v>31</v>
      </c>
      <c r="E55" s="22" t="s">
        <v>32</v>
      </c>
    </row>
    <row r="56" spans="1:5" ht="38.25" x14ac:dyDescent="0.25">
      <c r="A56" s="59" t="s">
        <v>113</v>
      </c>
      <c r="B56" s="60">
        <f>B24*(13/12)*(4/12)*1.5%</f>
        <v>1.8308333333333336E-3</v>
      </c>
      <c r="C56" s="60" t="s">
        <v>114</v>
      </c>
      <c r="D56" s="49">
        <f>TRUNC((B56)*$D$12,2)</f>
        <v>0</v>
      </c>
      <c r="E56" s="55" t="s">
        <v>115</v>
      </c>
    </row>
    <row r="57" spans="1:5" ht="15.75" thickBot="1" x14ac:dyDescent="0.3">
      <c r="A57" s="33" t="s">
        <v>116</v>
      </c>
      <c r="B57" s="50">
        <f>B56</f>
        <v>1.8308333333333336E-3</v>
      </c>
      <c r="C57" s="34" t="s">
        <v>38</v>
      </c>
      <c r="D57" s="35">
        <f>D56</f>
        <v>0</v>
      </c>
      <c r="E57" s="37" t="s">
        <v>29</v>
      </c>
    </row>
    <row r="58" spans="1:5" ht="15.75" thickBot="1" x14ac:dyDescent="0.3">
      <c r="A58" s="25"/>
      <c r="B58" s="14"/>
      <c r="C58" s="14"/>
      <c r="D58" s="14"/>
      <c r="E58" s="26"/>
    </row>
    <row r="59" spans="1:5" ht="15.75" thickBot="1" x14ac:dyDescent="0.3">
      <c r="A59" s="61" t="s">
        <v>117</v>
      </c>
      <c r="B59" s="62">
        <f>B24+B35+B43+B48+B53+B57</f>
        <v>0.72526041666666685</v>
      </c>
      <c r="C59" s="63" t="s">
        <v>38</v>
      </c>
      <c r="D59" s="64">
        <f>SUM(D24,D35,D43,D48,D53,D57)</f>
        <v>0</v>
      </c>
      <c r="E59" s="65" t="s">
        <v>29</v>
      </c>
    </row>
    <row r="60" spans="1:5" ht="15.75" thickBot="1" x14ac:dyDescent="0.3">
      <c r="A60" s="25"/>
      <c r="B60" s="14"/>
      <c r="C60" s="14"/>
      <c r="D60" s="66"/>
      <c r="E60" s="26"/>
    </row>
    <row r="61" spans="1:5" x14ac:dyDescent="0.25">
      <c r="A61" s="27" t="s">
        <v>118</v>
      </c>
      <c r="B61" s="21" t="s">
        <v>31</v>
      </c>
      <c r="C61" s="21" t="s">
        <v>30</v>
      </c>
      <c r="D61" s="21" t="s">
        <v>31</v>
      </c>
      <c r="E61" s="22" t="s">
        <v>32</v>
      </c>
    </row>
    <row r="62" spans="1:5" ht="25.5" x14ac:dyDescent="0.25">
      <c r="A62" s="28" t="s">
        <v>119</v>
      </c>
      <c r="B62" s="67">
        <f>TRUNC(22.7*22,2)</f>
        <v>499.4</v>
      </c>
      <c r="C62" s="30" t="s">
        <v>196</v>
      </c>
      <c r="D62" s="68">
        <f>B62</f>
        <v>499.4</v>
      </c>
      <c r="E62" s="147" t="s">
        <v>189</v>
      </c>
    </row>
    <row r="63" spans="1:5" ht="38.25" x14ac:dyDescent="0.25">
      <c r="A63" s="28" t="s">
        <v>120</v>
      </c>
      <c r="B63" s="67">
        <f>TRUNC(4.5*22*4,2)</f>
        <v>396</v>
      </c>
      <c r="C63" s="30" t="s">
        <v>121</v>
      </c>
      <c r="D63" s="31">
        <f t="shared" ref="D63:D65" si="2">B63</f>
        <v>396</v>
      </c>
      <c r="E63" s="147" t="s">
        <v>162</v>
      </c>
    </row>
    <row r="64" spans="1:5" x14ac:dyDescent="0.25">
      <c r="A64" s="70" t="s">
        <v>14</v>
      </c>
      <c r="B64" s="71">
        <f>'A - Quadro Resumo'!E25*1</f>
        <v>0</v>
      </c>
      <c r="C64" s="30" t="str">
        <f>" Valor * 1"</f>
        <v xml:space="preserve"> Valor * 1</v>
      </c>
      <c r="D64" s="72">
        <f t="shared" si="2"/>
        <v>0</v>
      </c>
      <c r="E64" s="69" t="s">
        <v>122</v>
      </c>
    </row>
    <row r="65" spans="1:5" x14ac:dyDescent="0.25">
      <c r="A65" s="73" t="s">
        <v>123</v>
      </c>
      <c r="B65" s="71">
        <f>ROUNDUP(('A - Quadro Resumo'!E26*1)/12,2)</f>
        <v>0</v>
      </c>
      <c r="C65" s="29" t="str">
        <f>"Valor * 1 / 12"</f>
        <v>Valor * 1 / 12</v>
      </c>
      <c r="D65" s="74">
        <f t="shared" si="2"/>
        <v>0</v>
      </c>
      <c r="E65" s="69" t="s">
        <v>122</v>
      </c>
    </row>
    <row r="66" spans="1:5" ht="25.5" x14ac:dyDescent="0.25">
      <c r="A66" s="47" t="s">
        <v>124</v>
      </c>
      <c r="B66" s="71">
        <f>IF(B63&gt;=TRUNC(0.06*D9,2),TRUNC(-0.06*D9,2),-B63)</f>
        <v>0</v>
      </c>
      <c r="C66" s="30" t="s">
        <v>125</v>
      </c>
      <c r="D66" s="45">
        <f>B66</f>
        <v>0</v>
      </c>
      <c r="E66" s="75" t="s">
        <v>126</v>
      </c>
    </row>
    <row r="67" spans="1:5" ht="38.25" x14ac:dyDescent="0.25">
      <c r="A67" s="76" t="s">
        <v>194</v>
      </c>
      <c r="B67" s="77">
        <f>ROUNDUP('B - Detalhamentos'!B17/12,2)</f>
        <v>0</v>
      </c>
      <c r="C67" s="29" t="s">
        <v>195</v>
      </c>
      <c r="D67" s="78">
        <f>B67</f>
        <v>0</v>
      </c>
      <c r="E67" s="79" t="s">
        <v>127</v>
      </c>
    </row>
    <row r="68" spans="1:5" ht="38.25" x14ac:dyDescent="0.25">
      <c r="A68" s="76" t="s">
        <v>18</v>
      </c>
      <c r="B68" s="77">
        <f>TRUNC('B - Detalhamentos'!B32,2)</f>
        <v>0</v>
      </c>
      <c r="C68" s="29" t="s">
        <v>188</v>
      </c>
      <c r="D68" s="78">
        <f>B68</f>
        <v>0</v>
      </c>
      <c r="E68" s="79" t="s">
        <v>128</v>
      </c>
    </row>
    <row r="69" spans="1:5" ht="15.75" thickBot="1" x14ac:dyDescent="0.3">
      <c r="A69" s="33" t="s">
        <v>129</v>
      </c>
      <c r="B69" s="80" t="s">
        <v>29</v>
      </c>
      <c r="C69" s="34" t="s">
        <v>38</v>
      </c>
      <c r="D69" s="35">
        <f>SUM(D62:D68)</f>
        <v>895.4</v>
      </c>
      <c r="E69" s="37" t="s">
        <v>29</v>
      </c>
    </row>
    <row r="70" spans="1:5" ht="15.75" thickBot="1" x14ac:dyDescent="0.3">
      <c r="A70" s="81"/>
      <c r="B70" s="82"/>
      <c r="C70" s="82"/>
      <c r="D70" s="82"/>
      <c r="E70" s="83"/>
    </row>
    <row r="71" spans="1:5" ht="26.25" thickBot="1" x14ac:dyDescent="0.3">
      <c r="A71" s="84" t="s">
        <v>130</v>
      </c>
      <c r="B71" s="85" t="s">
        <v>29</v>
      </c>
      <c r="C71" s="85" t="s">
        <v>131</v>
      </c>
      <c r="D71" s="86">
        <f>SUM(D12,D59,D69)</f>
        <v>895.4</v>
      </c>
      <c r="E71" s="65" t="s">
        <v>29</v>
      </c>
    </row>
    <row r="72" spans="1:5" ht="15.75" thickBot="1" x14ac:dyDescent="0.3">
      <c r="A72" s="87"/>
      <c r="B72" s="88"/>
      <c r="C72" s="88"/>
      <c r="D72" s="88"/>
      <c r="E72" s="89"/>
    </row>
    <row r="73" spans="1:5" x14ac:dyDescent="0.25">
      <c r="A73" s="27" t="s">
        <v>132</v>
      </c>
      <c r="B73" s="21" t="s">
        <v>40</v>
      </c>
      <c r="C73" s="21" t="s">
        <v>30</v>
      </c>
      <c r="D73" s="21" t="s">
        <v>31</v>
      </c>
      <c r="E73" s="22" t="s">
        <v>32</v>
      </c>
    </row>
    <row r="74" spans="1:5" x14ac:dyDescent="0.25">
      <c r="A74" s="53" t="s">
        <v>133</v>
      </c>
      <c r="B74" s="90">
        <f>'A - Quadro Resumo'!E36</f>
        <v>0</v>
      </c>
      <c r="C74" s="248" t="s">
        <v>134</v>
      </c>
      <c r="D74" s="67">
        <f>TRUNC(B74*$D$71,2)</f>
        <v>0</v>
      </c>
      <c r="E74" s="32" t="s">
        <v>29</v>
      </c>
    </row>
    <row r="75" spans="1:5" x14ac:dyDescent="0.25">
      <c r="A75" s="53" t="s">
        <v>135</v>
      </c>
      <c r="B75" s="90">
        <f>'A - Quadro Resumo'!E37</f>
        <v>0</v>
      </c>
      <c r="C75" s="256"/>
      <c r="D75" s="67">
        <f>TRUNC(B75*$D$71,2)</f>
        <v>0</v>
      </c>
      <c r="E75" s="32" t="s">
        <v>29</v>
      </c>
    </row>
    <row r="76" spans="1:5" ht="15.75" thickBot="1" x14ac:dyDescent="0.3">
      <c r="A76" s="33" t="s">
        <v>136</v>
      </c>
      <c r="B76" s="91">
        <f>SUM(B74:B75)</f>
        <v>0</v>
      </c>
      <c r="C76" s="34" t="s">
        <v>38</v>
      </c>
      <c r="D76" s="35">
        <f>SUM(D74:D75)</f>
        <v>0</v>
      </c>
      <c r="E76" s="37" t="s">
        <v>29</v>
      </c>
    </row>
    <row r="77" spans="1:5" ht="15.75" thickBot="1" x14ac:dyDescent="0.3">
      <c r="A77" s="92"/>
      <c r="B77" s="14"/>
      <c r="C77" s="14"/>
      <c r="D77" s="14"/>
      <c r="E77" s="26"/>
    </row>
    <row r="78" spans="1:5" x14ac:dyDescent="0.25">
      <c r="A78" s="93" t="s">
        <v>137</v>
      </c>
      <c r="B78" s="21" t="s">
        <v>40</v>
      </c>
      <c r="C78" s="21" t="s">
        <v>30</v>
      </c>
      <c r="D78" s="21" t="s">
        <v>31</v>
      </c>
      <c r="E78" s="22" t="s">
        <v>32</v>
      </c>
    </row>
    <row r="79" spans="1:5" ht="15" customHeight="1" x14ac:dyDescent="0.25">
      <c r="A79" s="53" t="s">
        <v>25</v>
      </c>
      <c r="B79" s="48">
        <f>'A - Quadro Resumo'!E44</f>
        <v>0</v>
      </c>
      <c r="C79" s="248" t="s">
        <v>193</v>
      </c>
      <c r="D79" s="49">
        <f>TRUNC((($D$71+$D$76)/(1-(($B$79+$B$80+$B$81))))*(B79),2)</f>
        <v>0</v>
      </c>
      <c r="E79" s="32" t="s">
        <v>29</v>
      </c>
    </row>
    <row r="80" spans="1:5" x14ac:dyDescent="0.25">
      <c r="A80" s="53" t="s">
        <v>26</v>
      </c>
      <c r="B80" s="48">
        <f>'A - Quadro Resumo'!E45</f>
        <v>0</v>
      </c>
      <c r="C80" s="249"/>
      <c r="D80" s="49">
        <f>TRUNC((($D$71+$D$76)/(1-(($B$79+$B$80+$B$81))))*(B80),2)</f>
        <v>0</v>
      </c>
      <c r="E80" s="32" t="s">
        <v>29</v>
      </c>
    </row>
    <row r="81" spans="1:5" x14ac:dyDescent="0.25">
      <c r="A81" s="53" t="s">
        <v>27</v>
      </c>
      <c r="B81" s="48">
        <f>'A - Quadro Resumo'!E46</f>
        <v>0</v>
      </c>
      <c r="C81" s="249"/>
      <c r="D81" s="49">
        <f>TRUNC((($D$71+$D$76)/(1-(($B$79+$B$80+$B$81))))*(B81),2)</f>
        <v>0</v>
      </c>
      <c r="E81" s="32" t="s">
        <v>29</v>
      </c>
    </row>
    <row r="82" spans="1:5" ht="15.75" thickBot="1" x14ac:dyDescent="0.3">
      <c r="A82" s="33" t="s">
        <v>138</v>
      </c>
      <c r="B82" s="50">
        <f>SUM(B79:B81)</f>
        <v>0</v>
      </c>
      <c r="C82" s="34" t="s">
        <v>38</v>
      </c>
      <c r="D82" s="35">
        <f>SUM(D79:D81)</f>
        <v>0</v>
      </c>
      <c r="E82" s="37" t="s">
        <v>29</v>
      </c>
    </row>
    <row r="83" spans="1:5" ht="15.75" thickBot="1" x14ac:dyDescent="0.3">
      <c r="A83" s="25"/>
      <c r="B83" s="14"/>
      <c r="C83" s="14"/>
      <c r="D83" s="14"/>
      <c r="E83" s="26"/>
    </row>
    <row r="84" spans="1:5" ht="15.75" thickBot="1" x14ac:dyDescent="0.3">
      <c r="A84" s="94" t="s">
        <v>139</v>
      </c>
      <c r="B84" s="95"/>
      <c r="C84" s="21" t="s">
        <v>30</v>
      </c>
      <c r="D84" s="95" t="s">
        <v>140</v>
      </c>
      <c r="E84" s="22" t="s">
        <v>141</v>
      </c>
    </row>
    <row r="85" spans="1:5" ht="15.75" thickBot="1" x14ac:dyDescent="0.3">
      <c r="A85" s="96"/>
      <c r="B85" s="97"/>
      <c r="C85" s="97" t="s">
        <v>142</v>
      </c>
      <c r="D85" s="98">
        <f>SUM(D71,D76,D82)</f>
        <v>895.4</v>
      </c>
      <c r="E85" s="99">
        <f>D85*12</f>
        <v>10744.8</v>
      </c>
    </row>
    <row r="89" spans="1:5" x14ac:dyDescent="0.25">
      <c r="D89" s="131"/>
    </row>
  </sheetData>
  <sheetProtection algorithmName="SHA-512" hashValue="GSCI3FlGqRddaW/N5gcU7jiSZ2rBqcU/P6mZ5l2UPm0Z7vIitUhuMSoXXmUADwuHr8OVZ3TIo+T293XajVD0kQ==" saltValue="cBqLeJSKdCg5qt6T3Eqd0A==" spinCount="100000" sheet="1" objects="1" scenarios="1"/>
  <mergeCells count="6">
    <mergeCell ref="A1:E1"/>
    <mergeCell ref="C79:C81"/>
    <mergeCell ref="A2:E2"/>
    <mergeCell ref="C45:D45"/>
    <mergeCell ref="A54:E54"/>
    <mergeCell ref="C74:C75"/>
  </mergeCells>
  <pageMargins left="0.51181102362204722" right="0.51181102362204722" top="0.98425196850393704" bottom="0.78740157480314965" header="0.31496062992125984" footer="0.31496062992125984"/>
  <pageSetup paperSize="9" scale="60" fitToHeight="0" orientation="portrait" r:id="rId1"/>
  <headerFooter>
    <oddHeader>&amp;R&amp;G</oddHeader>
    <oddFooter>&amp;C&amp;"Arial,Negrito itálico"&amp;10BHTRANS&amp;"Arial,Normal" - PE n.º 09/2021 - Anexo III E - Planilha de Composição de Custos - Posto 3 - Página &amp;P de &amp;N&amp;R&amp;G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47A5-3AAF-4CDA-9C98-B6E31C691961}">
  <sheetPr>
    <pageSetUpPr fitToPage="1"/>
  </sheetPr>
  <dimension ref="A1:E89"/>
  <sheetViews>
    <sheetView showGridLines="0" workbookViewId="0">
      <selection sqref="A1:E1"/>
    </sheetView>
  </sheetViews>
  <sheetFormatPr defaultRowHeight="15" x14ac:dyDescent="0.25"/>
  <cols>
    <col min="1" max="1" width="43.140625" style="122" customWidth="1"/>
    <col min="2" max="2" width="14.5703125" style="122" bestFit="1" customWidth="1"/>
    <col min="3" max="3" width="46.5703125" style="122" customWidth="1"/>
    <col min="4" max="4" width="12.7109375" style="122" bestFit="1" customWidth="1"/>
    <col min="5" max="5" width="34.7109375" style="122" bestFit="1" customWidth="1"/>
  </cols>
  <sheetData>
    <row r="1" spans="1:5" ht="15.75" x14ac:dyDescent="0.25">
      <c r="A1" s="251" t="s">
        <v>224</v>
      </c>
      <c r="B1" s="251"/>
      <c r="C1" s="251"/>
      <c r="D1" s="251"/>
      <c r="E1" s="251"/>
    </row>
    <row r="2" spans="1:5" ht="16.5" thickBot="1" x14ac:dyDescent="0.3">
      <c r="A2" s="252" t="s">
        <v>227</v>
      </c>
      <c r="B2" s="252"/>
      <c r="C2" s="252"/>
      <c r="D2" s="252"/>
      <c r="E2" s="252"/>
    </row>
    <row r="3" spans="1:5" ht="15.75" thickBot="1" x14ac:dyDescent="0.3">
      <c r="A3" s="139"/>
      <c r="B3" s="140"/>
      <c r="C3" s="140"/>
      <c r="D3" s="140"/>
      <c r="E3" s="141"/>
    </row>
    <row r="4" spans="1:5" ht="15.75" thickBot="1" x14ac:dyDescent="0.3">
      <c r="A4" s="142"/>
      <c r="B4" s="143"/>
      <c r="C4" s="143"/>
      <c r="D4" s="143"/>
      <c r="E4" s="144"/>
    </row>
    <row r="5" spans="1:5" x14ac:dyDescent="0.25">
      <c r="A5" s="20" t="s">
        <v>28</v>
      </c>
      <c r="B5" s="21" t="s">
        <v>29</v>
      </c>
      <c r="C5" s="21" t="s">
        <v>30</v>
      </c>
      <c r="D5" s="21" t="s">
        <v>31</v>
      </c>
      <c r="E5" s="22" t="s">
        <v>32</v>
      </c>
    </row>
    <row r="6" spans="1:5" ht="15.75" thickBot="1" x14ac:dyDescent="0.3">
      <c r="A6" s="168" t="str">
        <f>'A - Quadro Resumo'!C11</f>
        <v>Analista PLENO de Requisitos de Sistemas</v>
      </c>
      <c r="B6" s="169" t="s">
        <v>29</v>
      </c>
      <c r="C6" s="23" t="s">
        <v>33</v>
      </c>
      <c r="D6" s="116">
        <f>'A - Quadro Resumo'!D11</f>
        <v>0</v>
      </c>
      <c r="E6" s="24" t="s">
        <v>29</v>
      </c>
    </row>
    <row r="7" spans="1:5" ht="15.75" thickBot="1" x14ac:dyDescent="0.3">
      <c r="A7" s="170"/>
      <c r="B7" s="171"/>
      <c r="C7" s="14"/>
      <c r="D7" s="14"/>
      <c r="E7" s="26"/>
    </row>
    <row r="8" spans="1:5" x14ac:dyDescent="0.25">
      <c r="A8" s="27" t="s">
        <v>34</v>
      </c>
      <c r="B8" s="21" t="s">
        <v>35</v>
      </c>
      <c r="C8" s="21" t="s">
        <v>30</v>
      </c>
      <c r="D8" s="21" t="s">
        <v>31</v>
      </c>
      <c r="E8" s="22" t="s">
        <v>32</v>
      </c>
    </row>
    <row r="9" spans="1:5" x14ac:dyDescent="0.25">
      <c r="A9" s="28" t="s">
        <v>36</v>
      </c>
      <c r="B9" s="29" t="s">
        <v>29</v>
      </c>
      <c r="C9" s="30" t="s">
        <v>29</v>
      </c>
      <c r="D9" s="113">
        <f>TRUNC(D6,2)</f>
        <v>0</v>
      </c>
      <c r="E9" s="32" t="s">
        <v>29</v>
      </c>
    </row>
    <row r="10" spans="1:5" ht="25.5" x14ac:dyDescent="0.25">
      <c r="A10" s="112" t="s">
        <v>146</v>
      </c>
      <c r="B10" s="29">
        <v>0</v>
      </c>
      <c r="C10" s="29" t="s">
        <v>148</v>
      </c>
      <c r="D10" s="114">
        <v>0</v>
      </c>
      <c r="E10" s="79" t="s">
        <v>149</v>
      </c>
    </row>
    <row r="11" spans="1:5" ht="25.5" x14ac:dyDescent="0.25">
      <c r="A11" s="112" t="s">
        <v>147</v>
      </c>
      <c r="B11" s="29" t="s">
        <v>29</v>
      </c>
      <c r="C11" s="29" t="s">
        <v>151</v>
      </c>
      <c r="D11" s="114">
        <v>0</v>
      </c>
      <c r="E11" s="79" t="s">
        <v>150</v>
      </c>
    </row>
    <row r="12" spans="1:5" ht="15.75" thickBot="1" x14ac:dyDescent="0.3">
      <c r="A12" s="33" t="s">
        <v>37</v>
      </c>
      <c r="B12" s="34" t="s">
        <v>29</v>
      </c>
      <c r="C12" s="35" t="s">
        <v>38</v>
      </c>
      <c r="D12" s="36">
        <f>SUM(D9:D11)</f>
        <v>0</v>
      </c>
      <c r="E12" s="37" t="s">
        <v>29</v>
      </c>
    </row>
    <row r="13" spans="1:5" ht="15.75" thickBot="1" x14ac:dyDescent="0.3">
      <c r="A13" s="25"/>
      <c r="B13" s="38"/>
      <c r="C13" s="10"/>
      <c r="D13" s="14"/>
      <c r="E13" s="26"/>
    </row>
    <row r="14" spans="1:5" ht="25.5" x14ac:dyDescent="0.25">
      <c r="A14" s="115" t="s">
        <v>39</v>
      </c>
      <c r="B14" s="21" t="s">
        <v>40</v>
      </c>
      <c r="C14" s="21" t="s">
        <v>30</v>
      </c>
      <c r="D14" s="21" t="s">
        <v>31</v>
      </c>
      <c r="E14" s="22" t="s">
        <v>32</v>
      </c>
    </row>
    <row r="15" spans="1:5" x14ac:dyDescent="0.25">
      <c r="A15" s="39" t="s">
        <v>41</v>
      </c>
      <c r="B15" s="40"/>
      <c r="C15" s="41"/>
      <c r="D15" s="42"/>
      <c r="E15" s="43"/>
    </row>
    <row r="16" spans="1:5" x14ac:dyDescent="0.25">
      <c r="A16" s="28" t="s">
        <v>152</v>
      </c>
      <c r="B16" s="44">
        <v>0.2</v>
      </c>
      <c r="C16" s="30" t="s">
        <v>160</v>
      </c>
      <c r="D16" s="45">
        <f t="shared" ref="D16:D23" si="0">TRUNC((B16)*$D$12,2)</f>
        <v>0</v>
      </c>
      <c r="E16" s="46" t="s">
        <v>161</v>
      </c>
    </row>
    <row r="17" spans="1:5" x14ac:dyDescent="0.25">
      <c r="A17" s="28" t="s">
        <v>153</v>
      </c>
      <c r="B17" s="44">
        <v>0.08</v>
      </c>
      <c r="C17" s="30" t="s">
        <v>42</v>
      </c>
      <c r="D17" s="45">
        <f t="shared" si="0"/>
        <v>0</v>
      </c>
      <c r="E17" s="46" t="s">
        <v>43</v>
      </c>
    </row>
    <row r="18" spans="1:5" x14ac:dyDescent="0.25">
      <c r="A18" s="28" t="s">
        <v>154</v>
      </c>
      <c r="B18" s="44">
        <v>1.4999999999999999E-2</v>
      </c>
      <c r="C18" s="30" t="s">
        <v>44</v>
      </c>
      <c r="D18" s="45">
        <f t="shared" si="0"/>
        <v>0</v>
      </c>
      <c r="E18" s="46" t="s">
        <v>45</v>
      </c>
    </row>
    <row r="19" spans="1:5" x14ac:dyDescent="0.25">
      <c r="A19" s="28" t="s">
        <v>155</v>
      </c>
      <c r="B19" s="44">
        <v>0.01</v>
      </c>
      <c r="C19" s="30" t="s">
        <v>46</v>
      </c>
      <c r="D19" s="45">
        <f t="shared" si="0"/>
        <v>0</v>
      </c>
      <c r="E19" s="46" t="s">
        <v>47</v>
      </c>
    </row>
    <row r="20" spans="1:5" x14ac:dyDescent="0.25">
      <c r="A20" s="28" t="s">
        <v>156</v>
      </c>
      <c r="B20" s="44">
        <v>2E-3</v>
      </c>
      <c r="C20" s="30" t="s">
        <v>48</v>
      </c>
      <c r="D20" s="45">
        <f t="shared" si="0"/>
        <v>0</v>
      </c>
      <c r="E20" s="46" t="s">
        <v>49</v>
      </c>
    </row>
    <row r="21" spans="1:5" x14ac:dyDescent="0.25">
      <c r="A21" s="28" t="s">
        <v>157</v>
      </c>
      <c r="B21" s="44">
        <v>6.0000000000000001E-3</v>
      </c>
      <c r="C21" s="30" t="s">
        <v>50</v>
      </c>
      <c r="D21" s="45">
        <f t="shared" si="0"/>
        <v>0</v>
      </c>
      <c r="E21" s="46" t="s">
        <v>51</v>
      </c>
    </row>
    <row r="22" spans="1:5" x14ac:dyDescent="0.25">
      <c r="A22" s="28" t="s">
        <v>158</v>
      </c>
      <c r="B22" s="44">
        <v>2.5000000000000001E-2</v>
      </c>
      <c r="C22" s="30" t="s">
        <v>52</v>
      </c>
      <c r="D22" s="45">
        <f t="shared" si="0"/>
        <v>0</v>
      </c>
      <c r="E22" s="46" t="s">
        <v>53</v>
      </c>
    </row>
    <row r="23" spans="1:5" x14ac:dyDescent="0.25">
      <c r="A23" s="47" t="s">
        <v>159</v>
      </c>
      <c r="B23" s="48">
        <f>'A - Quadro Resumo'!E33</f>
        <v>0</v>
      </c>
      <c r="C23" s="30" t="s">
        <v>54</v>
      </c>
      <c r="D23" s="49">
        <f t="shared" si="0"/>
        <v>0</v>
      </c>
      <c r="E23" s="46" t="s">
        <v>55</v>
      </c>
    </row>
    <row r="24" spans="1:5" ht="15.75" thickBot="1" x14ac:dyDescent="0.3">
      <c r="A24" s="33" t="s">
        <v>56</v>
      </c>
      <c r="B24" s="50">
        <f>SUM(B16:B23)</f>
        <v>0.33800000000000008</v>
      </c>
      <c r="C24" s="34" t="s">
        <v>38</v>
      </c>
      <c r="D24" s="51">
        <f>SUM(D16:D23)</f>
        <v>0</v>
      </c>
      <c r="E24" s="37" t="s">
        <v>29</v>
      </c>
    </row>
    <row r="25" spans="1:5" ht="15.75" thickBot="1" x14ac:dyDescent="0.3">
      <c r="A25" s="25"/>
      <c r="B25" s="14"/>
      <c r="C25" s="14"/>
      <c r="D25" s="14"/>
      <c r="E25" s="26"/>
    </row>
    <row r="26" spans="1:5" x14ac:dyDescent="0.25">
      <c r="A26" s="27" t="s">
        <v>57</v>
      </c>
      <c r="B26" s="21" t="s">
        <v>40</v>
      </c>
      <c r="C26" s="21" t="s">
        <v>30</v>
      </c>
      <c r="D26" s="21" t="s">
        <v>31</v>
      </c>
      <c r="E26" s="22" t="s">
        <v>32</v>
      </c>
    </row>
    <row r="27" spans="1:5" x14ac:dyDescent="0.25">
      <c r="A27" s="28" t="s">
        <v>58</v>
      </c>
      <c r="B27" s="52">
        <f>1/12</f>
        <v>8.3333333333333329E-2</v>
      </c>
      <c r="C27" s="30" t="s">
        <v>59</v>
      </c>
      <c r="D27" s="49">
        <f t="shared" ref="D27:D34" si="1">TRUNC((B27)*$D$12,2)</f>
        <v>0</v>
      </c>
      <c r="E27" s="46" t="s">
        <v>60</v>
      </c>
    </row>
    <row r="28" spans="1:5" x14ac:dyDescent="0.25">
      <c r="A28" s="28" t="s">
        <v>61</v>
      </c>
      <c r="B28" s="44">
        <f>((1+1/3)/12)</f>
        <v>0.1111111111111111</v>
      </c>
      <c r="C28" s="30" t="s">
        <v>62</v>
      </c>
      <c r="D28" s="49">
        <f t="shared" si="1"/>
        <v>0</v>
      </c>
      <c r="E28" s="46" t="s">
        <v>63</v>
      </c>
    </row>
    <row r="29" spans="1:5" x14ac:dyDescent="0.25">
      <c r="A29" s="53" t="s">
        <v>64</v>
      </c>
      <c r="B29" s="44">
        <f>((7/30)/12)</f>
        <v>1.9444444444444445E-2</v>
      </c>
      <c r="C29" s="30" t="s">
        <v>65</v>
      </c>
      <c r="D29" s="49">
        <f t="shared" si="1"/>
        <v>0</v>
      </c>
      <c r="E29" s="46" t="s">
        <v>66</v>
      </c>
    </row>
    <row r="30" spans="1:5" x14ac:dyDescent="0.25">
      <c r="A30" s="53" t="s">
        <v>67</v>
      </c>
      <c r="B30" s="44">
        <f>((5/30)/12)</f>
        <v>1.3888888888888888E-2</v>
      </c>
      <c r="C30" s="30" t="s">
        <v>68</v>
      </c>
      <c r="D30" s="49">
        <f t="shared" si="1"/>
        <v>0</v>
      </c>
      <c r="E30" s="46" t="s">
        <v>69</v>
      </c>
    </row>
    <row r="31" spans="1:5" x14ac:dyDescent="0.25">
      <c r="A31" s="53" t="s">
        <v>70</v>
      </c>
      <c r="B31" s="44">
        <f>((15/30)/12)*1%</f>
        <v>4.1666666666666664E-4</v>
      </c>
      <c r="C31" s="30" t="s">
        <v>71</v>
      </c>
      <c r="D31" s="49">
        <f t="shared" si="1"/>
        <v>0</v>
      </c>
      <c r="E31" s="46" t="s">
        <v>72</v>
      </c>
    </row>
    <row r="32" spans="1:5" x14ac:dyDescent="0.25">
      <c r="A32" s="53" t="s">
        <v>187</v>
      </c>
      <c r="B32" s="44">
        <f>(1/30)/12</f>
        <v>2.7777777777777779E-3</v>
      </c>
      <c r="C32" s="19" t="s">
        <v>73</v>
      </c>
      <c r="D32" s="49">
        <f t="shared" si="1"/>
        <v>0</v>
      </c>
      <c r="E32" s="46" t="s">
        <v>74</v>
      </c>
    </row>
    <row r="33" spans="1:5" ht="25.5" x14ac:dyDescent="0.25">
      <c r="A33" s="53" t="s">
        <v>75</v>
      </c>
      <c r="B33" s="44">
        <f>((1+1/3)/12)*1.5%*(4/12)</f>
        <v>5.5555555555555545E-4</v>
      </c>
      <c r="C33" s="54" t="s">
        <v>76</v>
      </c>
      <c r="D33" s="49">
        <f t="shared" si="1"/>
        <v>0</v>
      </c>
      <c r="E33" s="55" t="s">
        <v>77</v>
      </c>
    </row>
    <row r="34" spans="1:5" x14ac:dyDescent="0.25">
      <c r="A34" s="53" t="s">
        <v>78</v>
      </c>
      <c r="B34" s="44">
        <f>((5/30)/12)*1.5%</f>
        <v>2.0833333333333332E-4</v>
      </c>
      <c r="C34" s="30" t="s">
        <v>79</v>
      </c>
      <c r="D34" s="49">
        <f t="shared" si="1"/>
        <v>0</v>
      </c>
      <c r="E34" s="46" t="s">
        <v>186</v>
      </c>
    </row>
    <row r="35" spans="1:5" ht="15.75" thickBot="1" x14ac:dyDescent="0.3">
      <c r="A35" s="33" t="s">
        <v>80</v>
      </c>
      <c r="B35" s="50">
        <f>SUM(B27:B34)</f>
        <v>0.23173611111111109</v>
      </c>
      <c r="C35" s="34" t="s">
        <v>38</v>
      </c>
      <c r="D35" s="35">
        <f>SUM(D27:D34)</f>
        <v>0</v>
      </c>
      <c r="E35" s="37" t="s">
        <v>29</v>
      </c>
    </row>
    <row r="36" spans="1:5" ht="25.5" x14ac:dyDescent="0.25">
      <c r="A36" s="106" t="s">
        <v>81</v>
      </c>
      <c r="B36" s="107"/>
      <c r="C36" s="107" t="s">
        <v>82</v>
      </c>
      <c r="D36" s="103"/>
      <c r="E36" s="104"/>
    </row>
    <row r="37" spans="1:5" ht="27" x14ac:dyDescent="0.25">
      <c r="A37" s="106" t="s">
        <v>83</v>
      </c>
      <c r="B37" s="107"/>
      <c r="C37" s="107" t="s">
        <v>84</v>
      </c>
      <c r="D37" s="105"/>
      <c r="E37" s="104"/>
    </row>
    <row r="38" spans="1:5" ht="27.75" thickBot="1" x14ac:dyDescent="0.3">
      <c r="A38" s="106" t="s">
        <v>85</v>
      </c>
      <c r="B38" s="107"/>
      <c r="C38" s="107" t="s">
        <v>86</v>
      </c>
      <c r="D38" s="105"/>
      <c r="E38" s="104"/>
    </row>
    <row r="39" spans="1:5" x14ac:dyDescent="0.25">
      <c r="A39" s="27" t="s">
        <v>87</v>
      </c>
      <c r="B39" s="21" t="s">
        <v>40</v>
      </c>
      <c r="C39" s="21" t="s">
        <v>30</v>
      </c>
      <c r="D39" s="21" t="s">
        <v>31</v>
      </c>
      <c r="E39" s="22" t="s">
        <v>32</v>
      </c>
    </row>
    <row r="40" spans="1:5" x14ac:dyDescent="0.25">
      <c r="A40" s="59" t="s">
        <v>88</v>
      </c>
      <c r="B40" s="52">
        <f>25%*(1/12)</f>
        <v>2.0833333333333332E-2</v>
      </c>
      <c r="C40" s="30" t="s">
        <v>89</v>
      </c>
      <c r="D40" s="49">
        <f>TRUNC(B40*$D$12,2)</f>
        <v>0</v>
      </c>
      <c r="E40" s="46" t="s">
        <v>90</v>
      </c>
    </row>
    <row r="41" spans="1:5" x14ac:dyDescent="0.25">
      <c r="A41" s="59" t="s">
        <v>91</v>
      </c>
      <c r="B41" s="44">
        <f>25%*(1/12)</f>
        <v>2.0833333333333332E-2</v>
      </c>
      <c r="C41" s="30" t="s">
        <v>89</v>
      </c>
      <c r="D41" s="49">
        <f>TRUNC(B41*$D$12,2)</f>
        <v>0</v>
      </c>
      <c r="E41" s="46" t="s">
        <v>92</v>
      </c>
    </row>
    <row r="42" spans="1:5" ht="25.5" x14ac:dyDescent="0.25">
      <c r="A42" s="59" t="s">
        <v>93</v>
      </c>
      <c r="B42" s="44">
        <f>40%*8%</f>
        <v>3.2000000000000001E-2</v>
      </c>
      <c r="C42" s="30" t="s">
        <v>94</v>
      </c>
      <c r="D42" s="49">
        <f>TRUNC(B42*$D$12,2)</f>
        <v>0</v>
      </c>
      <c r="E42" s="46" t="s">
        <v>95</v>
      </c>
    </row>
    <row r="43" spans="1:5" ht="15.75" thickBot="1" x14ac:dyDescent="0.3">
      <c r="A43" s="33" t="s">
        <v>96</v>
      </c>
      <c r="B43" s="50">
        <f>SUM(B40:B42)</f>
        <v>7.3666666666666658E-2</v>
      </c>
      <c r="C43" s="34" t="s">
        <v>38</v>
      </c>
      <c r="D43" s="35">
        <f>SUM(D40:D42)</f>
        <v>0</v>
      </c>
      <c r="E43" s="37" t="s">
        <v>29</v>
      </c>
    </row>
    <row r="44" spans="1:5" ht="30" customHeight="1" x14ac:dyDescent="0.25">
      <c r="A44" s="108" t="s">
        <v>97</v>
      </c>
      <c r="B44" s="109"/>
      <c r="C44" s="14" t="s">
        <v>98</v>
      </c>
      <c r="D44" s="14"/>
      <c r="E44" s="26"/>
    </row>
    <row r="45" spans="1:5" ht="39" thickBot="1" x14ac:dyDescent="0.3">
      <c r="A45" s="81" t="s">
        <v>99</v>
      </c>
      <c r="B45" s="82"/>
      <c r="C45" s="250"/>
      <c r="D45" s="250"/>
      <c r="E45" s="56"/>
    </row>
    <row r="46" spans="1:5" x14ac:dyDescent="0.25">
      <c r="A46" s="27" t="s">
        <v>100</v>
      </c>
      <c r="B46" s="21" t="s">
        <v>40</v>
      </c>
      <c r="C46" s="21" t="s">
        <v>30</v>
      </c>
      <c r="D46" s="21" t="s">
        <v>31</v>
      </c>
      <c r="E46" s="22" t="s">
        <v>32</v>
      </c>
    </row>
    <row r="47" spans="1:5" ht="25.5" x14ac:dyDescent="0.25">
      <c r="A47" s="59" t="s">
        <v>101</v>
      </c>
      <c r="B47" s="52">
        <f>B24*B35</f>
        <v>7.8326805555555559E-2</v>
      </c>
      <c r="C47" s="30" t="s">
        <v>102</v>
      </c>
      <c r="D47" s="49">
        <f>TRUNC((B47)*$D$12,2)</f>
        <v>0</v>
      </c>
      <c r="E47" s="32" t="s">
        <v>29</v>
      </c>
    </row>
    <row r="48" spans="1:5" ht="15.75" thickBot="1" x14ac:dyDescent="0.3">
      <c r="A48" s="33" t="s">
        <v>103</v>
      </c>
      <c r="B48" s="50">
        <f>B47</f>
        <v>7.8326805555555559E-2</v>
      </c>
      <c r="C48" s="34" t="s">
        <v>38</v>
      </c>
      <c r="D48" s="35">
        <f>D47</f>
        <v>0</v>
      </c>
      <c r="E48" s="37" t="s">
        <v>29</v>
      </c>
    </row>
    <row r="49" spans="1:5" ht="15.75" thickBot="1" x14ac:dyDescent="0.3">
      <c r="A49" s="25"/>
      <c r="B49" s="14"/>
      <c r="C49" s="14"/>
      <c r="D49" s="14"/>
      <c r="E49" s="26"/>
    </row>
    <row r="50" spans="1:5" x14ac:dyDescent="0.25">
      <c r="A50" s="27" t="s">
        <v>104</v>
      </c>
      <c r="B50" s="21" t="s">
        <v>40</v>
      </c>
      <c r="C50" s="21" t="s">
        <v>30</v>
      </c>
      <c r="D50" s="21" t="s">
        <v>31</v>
      </c>
      <c r="E50" s="22" t="s">
        <v>32</v>
      </c>
    </row>
    <row r="51" spans="1:5" ht="25.5" x14ac:dyDescent="0.25">
      <c r="A51" s="57" t="s">
        <v>105</v>
      </c>
      <c r="B51" s="58">
        <f>(B17*B40)</f>
        <v>1.6666666666666666E-3</v>
      </c>
      <c r="C51" s="30" t="s">
        <v>106</v>
      </c>
      <c r="D51" s="49">
        <f>TRUNC((B51)*$D$12,2)</f>
        <v>0</v>
      </c>
      <c r="E51" s="46" t="s">
        <v>107</v>
      </c>
    </row>
    <row r="52" spans="1:5" ht="38.25" x14ac:dyDescent="0.25">
      <c r="A52" s="59" t="s">
        <v>108</v>
      </c>
      <c r="B52" s="44">
        <f>(B17*B31)</f>
        <v>3.3333333333333335E-5</v>
      </c>
      <c r="C52" s="30" t="s">
        <v>109</v>
      </c>
      <c r="D52" s="49">
        <f>TRUNC((B52)*$D$12,2)</f>
        <v>0</v>
      </c>
      <c r="E52" s="32" t="s">
        <v>29</v>
      </c>
    </row>
    <row r="53" spans="1:5" ht="15.75" thickBot="1" x14ac:dyDescent="0.3">
      <c r="A53" s="33" t="s">
        <v>110</v>
      </c>
      <c r="B53" s="50">
        <f>SUM(B51:B52)</f>
        <v>1.6999999999999999E-3</v>
      </c>
      <c r="C53" s="34" t="s">
        <v>38</v>
      </c>
      <c r="D53" s="51">
        <f>SUM(D51:D52)</f>
        <v>0</v>
      </c>
      <c r="E53" s="37" t="s">
        <v>29</v>
      </c>
    </row>
    <row r="54" spans="1:5" ht="30" customHeight="1" thickBot="1" x14ac:dyDescent="0.3">
      <c r="A54" s="253" t="s">
        <v>111</v>
      </c>
      <c r="B54" s="254"/>
      <c r="C54" s="254"/>
      <c r="D54" s="254"/>
      <c r="E54" s="255"/>
    </row>
    <row r="55" spans="1:5" x14ac:dyDescent="0.25">
      <c r="A55" s="27" t="s">
        <v>112</v>
      </c>
      <c r="B55" s="21" t="s">
        <v>40</v>
      </c>
      <c r="C55" s="21" t="s">
        <v>30</v>
      </c>
      <c r="D55" s="21" t="s">
        <v>31</v>
      </c>
      <c r="E55" s="22" t="s">
        <v>32</v>
      </c>
    </row>
    <row r="56" spans="1:5" ht="38.25" x14ac:dyDescent="0.25">
      <c r="A56" s="59" t="s">
        <v>113</v>
      </c>
      <c r="B56" s="60">
        <f>B24*(13/12)*(4/12)*1.5%</f>
        <v>1.8308333333333336E-3</v>
      </c>
      <c r="C56" s="60" t="s">
        <v>114</v>
      </c>
      <c r="D56" s="49">
        <f>TRUNC((B56)*$D$12,2)</f>
        <v>0</v>
      </c>
      <c r="E56" s="55" t="s">
        <v>115</v>
      </c>
    </row>
    <row r="57" spans="1:5" ht="15.75" thickBot="1" x14ac:dyDescent="0.3">
      <c r="A57" s="33" t="s">
        <v>116</v>
      </c>
      <c r="B57" s="50">
        <f>B56</f>
        <v>1.8308333333333336E-3</v>
      </c>
      <c r="C57" s="34" t="s">
        <v>38</v>
      </c>
      <c r="D57" s="35">
        <f>D56</f>
        <v>0</v>
      </c>
      <c r="E57" s="37" t="s">
        <v>29</v>
      </c>
    </row>
    <row r="58" spans="1:5" ht="15.75" thickBot="1" x14ac:dyDescent="0.3">
      <c r="A58" s="25"/>
      <c r="B58" s="14"/>
      <c r="C58" s="14"/>
      <c r="D58" s="14"/>
      <c r="E58" s="26"/>
    </row>
    <row r="59" spans="1:5" ht="15.75" thickBot="1" x14ac:dyDescent="0.3">
      <c r="A59" s="61" t="s">
        <v>117</v>
      </c>
      <c r="B59" s="62">
        <f>B24+B35+B43+B48+B53+B57</f>
        <v>0.72526041666666685</v>
      </c>
      <c r="C59" s="63" t="s">
        <v>38</v>
      </c>
      <c r="D59" s="64">
        <f>SUM(D24,D35,D43,D48,D53,D57)</f>
        <v>0</v>
      </c>
      <c r="E59" s="65" t="s">
        <v>29</v>
      </c>
    </row>
    <row r="60" spans="1:5" ht="15.75" thickBot="1" x14ac:dyDescent="0.3">
      <c r="A60" s="25"/>
      <c r="B60" s="14"/>
      <c r="C60" s="14"/>
      <c r="D60" s="66"/>
      <c r="E60" s="26"/>
    </row>
    <row r="61" spans="1:5" x14ac:dyDescent="0.25">
      <c r="A61" s="27" t="s">
        <v>118</v>
      </c>
      <c r="B61" s="21" t="s">
        <v>31</v>
      </c>
      <c r="C61" s="21" t="s">
        <v>30</v>
      </c>
      <c r="D61" s="21" t="s">
        <v>31</v>
      </c>
      <c r="E61" s="22" t="s">
        <v>32</v>
      </c>
    </row>
    <row r="62" spans="1:5" ht="25.5" x14ac:dyDescent="0.25">
      <c r="A62" s="28" t="s">
        <v>119</v>
      </c>
      <c r="B62" s="67">
        <f>TRUNC(22.7*22,2)</f>
        <v>499.4</v>
      </c>
      <c r="C62" s="30" t="s">
        <v>196</v>
      </c>
      <c r="D62" s="68">
        <f>B62</f>
        <v>499.4</v>
      </c>
      <c r="E62" s="147" t="s">
        <v>189</v>
      </c>
    </row>
    <row r="63" spans="1:5" ht="38.25" x14ac:dyDescent="0.25">
      <c r="A63" s="28" t="s">
        <v>120</v>
      </c>
      <c r="B63" s="67">
        <f>TRUNC(4.5*22*4,2)</f>
        <v>396</v>
      </c>
      <c r="C63" s="30" t="s">
        <v>121</v>
      </c>
      <c r="D63" s="31">
        <f t="shared" ref="D63:D65" si="2">B63</f>
        <v>396</v>
      </c>
      <c r="E63" s="147" t="s">
        <v>162</v>
      </c>
    </row>
    <row r="64" spans="1:5" x14ac:dyDescent="0.25">
      <c r="A64" s="70" t="s">
        <v>14</v>
      </c>
      <c r="B64" s="71">
        <f>'A - Quadro Resumo'!E25*1</f>
        <v>0</v>
      </c>
      <c r="C64" s="30" t="str">
        <f>" Valor * 1"</f>
        <v xml:space="preserve"> Valor * 1</v>
      </c>
      <c r="D64" s="72">
        <f t="shared" si="2"/>
        <v>0</v>
      </c>
      <c r="E64" s="69" t="s">
        <v>122</v>
      </c>
    </row>
    <row r="65" spans="1:5" x14ac:dyDescent="0.25">
      <c r="A65" s="73" t="s">
        <v>123</v>
      </c>
      <c r="B65" s="71">
        <f>ROUNDUP(('A - Quadro Resumo'!E26*1)/12,2)</f>
        <v>0</v>
      </c>
      <c r="C65" s="29" t="str">
        <f>"Valor * 1 / 12"</f>
        <v>Valor * 1 / 12</v>
      </c>
      <c r="D65" s="74">
        <f t="shared" si="2"/>
        <v>0</v>
      </c>
      <c r="E65" s="69" t="s">
        <v>122</v>
      </c>
    </row>
    <row r="66" spans="1:5" ht="25.5" x14ac:dyDescent="0.25">
      <c r="A66" s="47" t="s">
        <v>124</v>
      </c>
      <c r="B66" s="71">
        <f>IF(B63&gt;=TRUNC(0.06*D9,2),TRUNC(-0.06*D9,2),-B63)</f>
        <v>0</v>
      </c>
      <c r="C66" s="30" t="s">
        <v>125</v>
      </c>
      <c r="D66" s="45">
        <f>B66</f>
        <v>0</v>
      </c>
      <c r="E66" s="75" t="s">
        <v>126</v>
      </c>
    </row>
    <row r="67" spans="1:5" ht="38.25" x14ac:dyDescent="0.25">
      <c r="A67" s="76" t="s">
        <v>194</v>
      </c>
      <c r="B67" s="77">
        <f>ROUNDUP('B - Detalhamentos'!B17/12,2)</f>
        <v>0</v>
      </c>
      <c r="C67" s="29" t="s">
        <v>195</v>
      </c>
      <c r="D67" s="78">
        <f>B67</f>
        <v>0</v>
      </c>
      <c r="E67" s="79" t="s">
        <v>127</v>
      </c>
    </row>
    <row r="68" spans="1:5" ht="38.25" x14ac:dyDescent="0.25">
      <c r="A68" s="76" t="s">
        <v>18</v>
      </c>
      <c r="B68" s="77">
        <f>TRUNC('B - Detalhamentos'!B32,2)</f>
        <v>0</v>
      </c>
      <c r="C68" s="29" t="s">
        <v>188</v>
      </c>
      <c r="D68" s="78">
        <f>B68</f>
        <v>0</v>
      </c>
      <c r="E68" s="79" t="s">
        <v>128</v>
      </c>
    </row>
    <row r="69" spans="1:5" ht="15.75" thickBot="1" x14ac:dyDescent="0.3">
      <c r="A69" s="33" t="s">
        <v>129</v>
      </c>
      <c r="B69" s="80" t="s">
        <v>29</v>
      </c>
      <c r="C69" s="34" t="s">
        <v>38</v>
      </c>
      <c r="D69" s="35">
        <f>SUM(D62:D68)</f>
        <v>895.4</v>
      </c>
      <c r="E69" s="37" t="s">
        <v>29</v>
      </c>
    </row>
    <row r="70" spans="1:5" ht="15.75" thickBot="1" x14ac:dyDescent="0.3">
      <c r="A70" s="81"/>
      <c r="B70" s="82"/>
      <c r="C70" s="82"/>
      <c r="D70" s="82"/>
      <c r="E70" s="83"/>
    </row>
    <row r="71" spans="1:5" ht="26.25" thickBot="1" x14ac:dyDescent="0.3">
      <c r="A71" s="84" t="s">
        <v>130</v>
      </c>
      <c r="B71" s="85" t="s">
        <v>29</v>
      </c>
      <c r="C71" s="85" t="s">
        <v>131</v>
      </c>
      <c r="D71" s="86">
        <f>SUM(D12,D59,D69)</f>
        <v>895.4</v>
      </c>
      <c r="E71" s="65" t="s">
        <v>29</v>
      </c>
    </row>
    <row r="72" spans="1:5" ht="15.75" thickBot="1" x14ac:dyDescent="0.3">
      <c r="A72" s="87"/>
      <c r="B72" s="88"/>
      <c r="C72" s="88"/>
      <c r="D72" s="88"/>
      <c r="E72" s="89"/>
    </row>
    <row r="73" spans="1:5" x14ac:dyDescent="0.25">
      <c r="A73" s="27" t="s">
        <v>132</v>
      </c>
      <c r="B73" s="21" t="s">
        <v>40</v>
      </c>
      <c r="C73" s="21" t="s">
        <v>30</v>
      </c>
      <c r="D73" s="21" t="s">
        <v>31</v>
      </c>
      <c r="E73" s="22" t="s">
        <v>32</v>
      </c>
    </row>
    <row r="74" spans="1:5" x14ac:dyDescent="0.25">
      <c r="A74" s="53" t="s">
        <v>133</v>
      </c>
      <c r="B74" s="90">
        <f>'A - Quadro Resumo'!E36</f>
        <v>0</v>
      </c>
      <c r="C74" s="248" t="s">
        <v>134</v>
      </c>
      <c r="D74" s="67">
        <f>TRUNC(B74*$D$71,2)</f>
        <v>0</v>
      </c>
      <c r="E74" s="32" t="s">
        <v>29</v>
      </c>
    </row>
    <row r="75" spans="1:5" x14ac:dyDescent="0.25">
      <c r="A75" s="53" t="s">
        <v>135</v>
      </c>
      <c r="B75" s="90">
        <f>'A - Quadro Resumo'!E37</f>
        <v>0</v>
      </c>
      <c r="C75" s="256"/>
      <c r="D75" s="67">
        <f>TRUNC(B75*$D$71,2)</f>
        <v>0</v>
      </c>
      <c r="E75" s="32" t="s">
        <v>29</v>
      </c>
    </row>
    <row r="76" spans="1:5" ht="15.75" thickBot="1" x14ac:dyDescent="0.3">
      <c r="A76" s="33" t="s">
        <v>136</v>
      </c>
      <c r="B76" s="91">
        <f>SUM(B74:B75)</f>
        <v>0</v>
      </c>
      <c r="C76" s="34" t="s">
        <v>38</v>
      </c>
      <c r="D76" s="35">
        <f>SUM(D74:D75)</f>
        <v>0</v>
      </c>
      <c r="E76" s="37" t="s">
        <v>29</v>
      </c>
    </row>
    <row r="77" spans="1:5" ht="15.75" thickBot="1" x14ac:dyDescent="0.3">
      <c r="A77" s="92"/>
      <c r="B77" s="14"/>
      <c r="C77" s="14"/>
      <c r="D77" s="14"/>
      <c r="E77" s="26"/>
    </row>
    <row r="78" spans="1:5" x14ac:dyDescent="0.25">
      <c r="A78" s="93" t="s">
        <v>137</v>
      </c>
      <c r="B78" s="21" t="s">
        <v>40</v>
      </c>
      <c r="C78" s="21" t="s">
        <v>30</v>
      </c>
      <c r="D78" s="21" t="s">
        <v>31</v>
      </c>
      <c r="E78" s="22" t="s">
        <v>32</v>
      </c>
    </row>
    <row r="79" spans="1:5" ht="15" customHeight="1" x14ac:dyDescent="0.25">
      <c r="A79" s="53" t="s">
        <v>25</v>
      </c>
      <c r="B79" s="48">
        <f>'A - Quadro Resumo'!E44</f>
        <v>0</v>
      </c>
      <c r="C79" s="248" t="s">
        <v>193</v>
      </c>
      <c r="D79" s="49">
        <f>TRUNC((($D$71+$D$76)/(1-(($B$79+$B$80+$B$81))))*(B79),2)</f>
        <v>0</v>
      </c>
      <c r="E79" s="32" t="s">
        <v>29</v>
      </c>
    </row>
    <row r="80" spans="1:5" x14ac:dyDescent="0.25">
      <c r="A80" s="53" t="s">
        <v>26</v>
      </c>
      <c r="B80" s="48">
        <f>'A - Quadro Resumo'!E45</f>
        <v>0</v>
      </c>
      <c r="C80" s="249"/>
      <c r="D80" s="49">
        <f>TRUNC((($D$71+$D$76)/(1-(($B$79+$B$80+$B$81))))*(B80),2)</f>
        <v>0</v>
      </c>
      <c r="E80" s="32" t="s">
        <v>29</v>
      </c>
    </row>
    <row r="81" spans="1:5" x14ac:dyDescent="0.25">
      <c r="A81" s="53" t="s">
        <v>27</v>
      </c>
      <c r="B81" s="48">
        <f>'A - Quadro Resumo'!E46</f>
        <v>0</v>
      </c>
      <c r="C81" s="249"/>
      <c r="D81" s="49">
        <f>TRUNC((($D$71+$D$76)/(1-(($B$79+$B$80+$B$81))))*(B81),2)</f>
        <v>0</v>
      </c>
      <c r="E81" s="32" t="s">
        <v>29</v>
      </c>
    </row>
    <row r="82" spans="1:5" ht="15.75" thickBot="1" x14ac:dyDescent="0.3">
      <c r="A82" s="33" t="s">
        <v>138</v>
      </c>
      <c r="B82" s="50">
        <f>SUM(B79:B81)</f>
        <v>0</v>
      </c>
      <c r="C82" s="34" t="s">
        <v>38</v>
      </c>
      <c r="D82" s="35">
        <f>SUM(D79:D81)</f>
        <v>0</v>
      </c>
      <c r="E82" s="37" t="s">
        <v>29</v>
      </c>
    </row>
    <row r="83" spans="1:5" ht="15.75" thickBot="1" x14ac:dyDescent="0.3">
      <c r="A83" s="25"/>
      <c r="B83" s="14"/>
      <c r="C83" s="14"/>
      <c r="D83" s="14"/>
      <c r="E83" s="26"/>
    </row>
    <row r="84" spans="1:5" ht="15.75" thickBot="1" x14ac:dyDescent="0.3">
      <c r="A84" s="94" t="s">
        <v>139</v>
      </c>
      <c r="B84" s="95"/>
      <c r="C84" s="21" t="s">
        <v>30</v>
      </c>
      <c r="D84" s="95" t="s">
        <v>140</v>
      </c>
      <c r="E84" s="22" t="s">
        <v>141</v>
      </c>
    </row>
    <row r="85" spans="1:5" ht="15.75" thickBot="1" x14ac:dyDescent="0.3">
      <c r="A85" s="96"/>
      <c r="B85" s="97"/>
      <c r="C85" s="97" t="s">
        <v>142</v>
      </c>
      <c r="D85" s="98">
        <f>SUM(D71,D76,D82)</f>
        <v>895.4</v>
      </c>
      <c r="E85" s="99">
        <f>D85*12</f>
        <v>10744.8</v>
      </c>
    </row>
    <row r="89" spans="1:5" x14ac:dyDescent="0.25">
      <c r="D89" s="131"/>
    </row>
  </sheetData>
  <sheetProtection algorithmName="SHA-512" hashValue="ymxWYNslU3OVfc/a3IahF/ehERlk5j809fMSjb1rfk/hmBXMxP+Aed/LMJfmv/lUQOrVx6JPZrA29M9+wJq6LQ==" saltValue="PK4c4e+IVVStJUz6uKKn+g==" spinCount="100000" sheet="1" objects="1" scenarios="1"/>
  <mergeCells count="6">
    <mergeCell ref="A1:E1"/>
    <mergeCell ref="C79:C81"/>
    <mergeCell ref="A2:E2"/>
    <mergeCell ref="C45:D45"/>
    <mergeCell ref="A54:E54"/>
    <mergeCell ref="C74:C75"/>
  </mergeCells>
  <pageMargins left="0.51181102362204722" right="0.51181102362204722" top="0.98425196850393704" bottom="0.78740157480314965" header="0.31496062992125984" footer="0.31496062992125984"/>
  <pageSetup paperSize="9" scale="60" fitToHeight="0" orientation="portrait" r:id="rId1"/>
  <headerFooter>
    <oddHeader>&amp;R&amp;G</oddHeader>
    <oddFooter>&amp;C&amp;"Arial,Negrito itálico"&amp;10BHTRANS&amp;"Arial,Normal" - PE n.º 09/2021 - Anexo III F - Planilha de Composição de Custos - Posto 4 - Página &amp;P de &amp;N&amp;R&amp;G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5FC4-7E23-48E8-88C6-8715E5AD7987}">
  <sheetPr>
    <pageSetUpPr fitToPage="1"/>
  </sheetPr>
  <dimension ref="A1:E89"/>
  <sheetViews>
    <sheetView showGridLines="0" tabSelected="1" workbookViewId="0">
      <selection activeCell="E28" sqref="E28"/>
    </sheetView>
  </sheetViews>
  <sheetFormatPr defaultRowHeight="15" x14ac:dyDescent="0.25"/>
  <cols>
    <col min="1" max="1" width="43.140625" style="122" customWidth="1"/>
    <col min="2" max="2" width="14.5703125" style="122" bestFit="1" customWidth="1"/>
    <col min="3" max="3" width="46.5703125" style="122" customWidth="1"/>
    <col min="4" max="4" width="12.7109375" style="122" bestFit="1" customWidth="1"/>
    <col min="5" max="5" width="34.7109375" style="122" bestFit="1" customWidth="1"/>
  </cols>
  <sheetData>
    <row r="1" spans="1:5" ht="15.75" x14ac:dyDescent="0.25">
      <c r="A1" s="251" t="s">
        <v>223</v>
      </c>
      <c r="B1" s="251"/>
      <c r="C1" s="251"/>
      <c r="D1" s="251"/>
      <c r="E1" s="251"/>
    </row>
    <row r="2" spans="1:5" ht="16.5" thickBot="1" x14ac:dyDescent="0.3">
      <c r="A2" s="252" t="s">
        <v>228</v>
      </c>
      <c r="B2" s="252"/>
      <c r="C2" s="252"/>
      <c r="D2" s="252"/>
      <c r="E2" s="252"/>
    </row>
    <row r="3" spans="1:5" ht="15.75" thickBot="1" x14ac:dyDescent="0.3">
      <c r="A3" s="139"/>
      <c r="B3" s="140"/>
      <c r="C3" s="140"/>
      <c r="D3" s="140"/>
      <c r="E3" s="141"/>
    </row>
    <row r="4" spans="1:5" ht="15.75" thickBot="1" x14ac:dyDescent="0.3">
      <c r="A4" s="142"/>
      <c r="B4" s="143"/>
      <c r="C4" s="143"/>
      <c r="D4" s="143"/>
      <c r="E4" s="144"/>
    </row>
    <row r="5" spans="1:5" x14ac:dyDescent="0.25">
      <c r="A5" s="20" t="s">
        <v>28</v>
      </c>
      <c r="B5" s="21" t="s">
        <v>29</v>
      </c>
      <c r="C5" s="21" t="s">
        <v>30</v>
      </c>
      <c r="D5" s="21" t="s">
        <v>31</v>
      </c>
      <c r="E5" s="22" t="s">
        <v>32</v>
      </c>
    </row>
    <row r="6" spans="1:5" ht="15.75" thickBot="1" x14ac:dyDescent="0.3">
      <c r="A6" s="168" t="str">
        <f>'A - Quadro Resumo'!C12</f>
        <v>Analista SÊNIOR de Infraestrutura</v>
      </c>
      <c r="B6" s="169" t="s">
        <v>29</v>
      </c>
      <c r="C6" s="23" t="s">
        <v>33</v>
      </c>
      <c r="D6" s="116">
        <f>'A - Quadro Resumo'!D12</f>
        <v>0</v>
      </c>
      <c r="E6" s="24" t="s">
        <v>29</v>
      </c>
    </row>
    <row r="7" spans="1:5" ht="15.75" thickBot="1" x14ac:dyDescent="0.3">
      <c r="A7" s="170"/>
      <c r="B7" s="171"/>
      <c r="C7" s="14"/>
      <c r="D7" s="14"/>
      <c r="E7" s="26"/>
    </row>
    <row r="8" spans="1:5" x14ac:dyDescent="0.25">
      <c r="A8" s="27" t="s">
        <v>34</v>
      </c>
      <c r="B8" s="21" t="s">
        <v>35</v>
      </c>
      <c r="C8" s="21" t="s">
        <v>30</v>
      </c>
      <c r="D8" s="21" t="s">
        <v>31</v>
      </c>
      <c r="E8" s="22" t="s">
        <v>32</v>
      </c>
    </row>
    <row r="9" spans="1:5" x14ac:dyDescent="0.25">
      <c r="A9" s="28" t="s">
        <v>36</v>
      </c>
      <c r="B9" s="29" t="s">
        <v>29</v>
      </c>
      <c r="C9" s="30" t="s">
        <v>29</v>
      </c>
      <c r="D9" s="113">
        <f>TRUNC(D6,2)</f>
        <v>0</v>
      </c>
      <c r="E9" s="32" t="s">
        <v>29</v>
      </c>
    </row>
    <row r="10" spans="1:5" ht="25.5" x14ac:dyDescent="0.25">
      <c r="A10" s="112" t="s">
        <v>146</v>
      </c>
      <c r="B10" s="29">
        <v>0</v>
      </c>
      <c r="C10" s="29" t="s">
        <v>148</v>
      </c>
      <c r="D10" s="114">
        <v>0</v>
      </c>
      <c r="E10" s="79" t="s">
        <v>149</v>
      </c>
    </row>
    <row r="11" spans="1:5" ht="25.5" x14ac:dyDescent="0.25">
      <c r="A11" s="112" t="s">
        <v>147</v>
      </c>
      <c r="B11" s="29" t="s">
        <v>29</v>
      </c>
      <c r="C11" s="29" t="s">
        <v>151</v>
      </c>
      <c r="D11" s="114">
        <v>0</v>
      </c>
      <c r="E11" s="79" t="s">
        <v>150</v>
      </c>
    </row>
    <row r="12" spans="1:5" ht="15.75" thickBot="1" x14ac:dyDescent="0.3">
      <c r="A12" s="33" t="s">
        <v>37</v>
      </c>
      <c r="B12" s="34" t="s">
        <v>29</v>
      </c>
      <c r="C12" s="35" t="s">
        <v>38</v>
      </c>
      <c r="D12" s="36">
        <f>SUM(D9:D11)</f>
        <v>0</v>
      </c>
      <c r="E12" s="37" t="s">
        <v>29</v>
      </c>
    </row>
    <row r="13" spans="1:5" ht="15.75" thickBot="1" x14ac:dyDescent="0.3">
      <c r="A13" s="25"/>
      <c r="B13" s="38"/>
      <c r="C13" s="10"/>
      <c r="D13" s="14"/>
      <c r="E13" s="26"/>
    </row>
    <row r="14" spans="1:5" ht="25.5" x14ac:dyDescent="0.25">
      <c r="A14" s="115" t="s">
        <v>39</v>
      </c>
      <c r="B14" s="21" t="s">
        <v>40</v>
      </c>
      <c r="C14" s="21" t="s">
        <v>30</v>
      </c>
      <c r="D14" s="21" t="s">
        <v>31</v>
      </c>
      <c r="E14" s="22" t="s">
        <v>32</v>
      </c>
    </row>
    <row r="15" spans="1:5" x14ac:dyDescent="0.25">
      <c r="A15" s="39" t="s">
        <v>41</v>
      </c>
      <c r="B15" s="40"/>
      <c r="C15" s="41"/>
      <c r="D15" s="42"/>
      <c r="E15" s="43"/>
    </row>
    <row r="16" spans="1:5" x14ac:dyDescent="0.25">
      <c r="A16" s="28" t="s">
        <v>152</v>
      </c>
      <c r="B16" s="44">
        <v>0.2</v>
      </c>
      <c r="C16" s="30" t="s">
        <v>160</v>
      </c>
      <c r="D16" s="45">
        <f t="shared" ref="D16:D23" si="0">TRUNC((B16)*$D$12,2)</f>
        <v>0</v>
      </c>
      <c r="E16" s="46" t="s">
        <v>161</v>
      </c>
    </row>
    <row r="17" spans="1:5" x14ac:dyDescent="0.25">
      <c r="A17" s="28" t="s">
        <v>153</v>
      </c>
      <c r="B17" s="44">
        <v>0.08</v>
      </c>
      <c r="C17" s="30" t="s">
        <v>42</v>
      </c>
      <c r="D17" s="45">
        <f t="shared" si="0"/>
        <v>0</v>
      </c>
      <c r="E17" s="46" t="s">
        <v>43</v>
      </c>
    </row>
    <row r="18" spans="1:5" x14ac:dyDescent="0.25">
      <c r="A18" s="28" t="s">
        <v>154</v>
      </c>
      <c r="B18" s="44">
        <v>1.4999999999999999E-2</v>
      </c>
      <c r="C18" s="30" t="s">
        <v>44</v>
      </c>
      <c r="D18" s="45">
        <f t="shared" si="0"/>
        <v>0</v>
      </c>
      <c r="E18" s="46" t="s">
        <v>45</v>
      </c>
    </row>
    <row r="19" spans="1:5" x14ac:dyDescent="0.25">
      <c r="A19" s="28" t="s">
        <v>155</v>
      </c>
      <c r="B19" s="44">
        <v>0.01</v>
      </c>
      <c r="C19" s="30" t="s">
        <v>46</v>
      </c>
      <c r="D19" s="45">
        <f t="shared" si="0"/>
        <v>0</v>
      </c>
      <c r="E19" s="46" t="s">
        <v>47</v>
      </c>
    </row>
    <row r="20" spans="1:5" x14ac:dyDescent="0.25">
      <c r="A20" s="28" t="s">
        <v>156</v>
      </c>
      <c r="B20" s="44">
        <v>2E-3</v>
      </c>
      <c r="C20" s="30" t="s">
        <v>48</v>
      </c>
      <c r="D20" s="45">
        <f t="shared" si="0"/>
        <v>0</v>
      </c>
      <c r="E20" s="46" t="s">
        <v>49</v>
      </c>
    </row>
    <row r="21" spans="1:5" x14ac:dyDescent="0.25">
      <c r="A21" s="28" t="s">
        <v>157</v>
      </c>
      <c r="B21" s="44">
        <v>6.0000000000000001E-3</v>
      </c>
      <c r="C21" s="30" t="s">
        <v>50</v>
      </c>
      <c r="D21" s="45">
        <f t="shared" si="0"/>
        <v>0</v>
      </c>
      <c r="E21" s="46" t="s">
        <v>51</v>
      </c>
    </row>
    <row r="22" spans="1:5" x14ac:dyDescent="0.25">
      <c r="A22" s="28" t="s">
        <v>158</v>
      </c>
      <c r="B22" s="44">
        <v>2.5000000000000001E-2</v>
      </c>
      <c r="C22" s="30" t="s">
        <v>52</v>
      </c>
      <c r="D22" s="45">
        <f t="shared" si="0"/>
        <v>0</v>
      </c>
      <c r="E22" s="46" t="s">
        <v>53</v>
      </c>
    </row>
    <row r="23" spans="1:5" x14ac:dyDescent="0.25">
      <c r="A23" s="47" t="s">
        <v>159</v>
      </c>
      <c r="B23" s="48">
        <f>'A - Quadro Resumo'!E33</f>
        <v>0</v>
      </c>
      <c r="C23" s="30" t="s">
        <v>54</v>
      </c>
      <c r="D23" s="49">
        <f t="shared" si="0"/>
        <v>0</v>
      </c>
      <c r="E23" s="46" t="s">
        <v>55</v>
      </c>
    </row>
    <row r="24" spans="1:5" ht="15.75" thickBot="1" x14ac:dyDescent="0.3">
      <c r="A24" s="33" t="s">
        <v>56</v>
      </c>
      <c r="B24" s="50">
        <f>SUM(B16:B23)</f>
        <v>0.33800000000000008</v>
      </c>
      <c r="C24" s="34" t="s">
        <v>38</v>
      </c>
      <c r="D24" s="51">
        <f>SUM(D16:D23)</f>
        <v>0</v>
      </c>
      <c r="E24" s="37" t="s">
        <v>29</v>
      </c>
    </row>
    <row r="25" spans="1:5" ht="15.75" thickBot="1" x14ac:dyDescent="0.3">
      <c r="A25" s="25"/>
      <c r="B25" s="14"/>
      <c r="C25" s="14"/>
      <c r="D25" s="14"/>
      <c r="E25" s="26"/>
    </row>
    <row r="26" spans="1:5" x14ac:dyDescent="0.25">
      <c r="A26" s="27" t="s">
        <v>57</v>
      </c>
      <c r="B26" s="21" t="s">
        <v>40</v>
      </c>
      <c r="C26" s="21" t="s">
        <v>30</v>
      </c>
      <c r="D26" s="21" t="s">
        <v>31</v>
      </c>
      <c r="E26" s="22" t="s">
        <v>32</v>
      </c>
    </row>
    <row r="27" spans="1:5" x14ac:dyDescent="0.25">
      <c r="A27" s="28" t="s">
        <v>58</v>
      </c>
      <c r="B27" s="52">
        <f>1/12</f>
        <v>8.3333333333333329E-2</v>
      </c>
      <c r="C27" s="30" t="s">
        <v>59</v>
      </c>
      <c r="D27" s="49">
        <f t="shared" ref="D27:D34" si="1">TRUNC((B27)*$D$12,2)</f>
        <v>0</v>
      </c>
      <c r="E27" s="46" t="s">
        <v>60</v>
      </c>
    </row>
    <row r="28" spans="1:5" x14ac:dyDescent="0.25">
      <c r="A28" s="28" t="s">
        <v>61</v>
      </c>
      <c r="B28" s="44">
        <f>((1+1/3)/12)</f>
        <v>0.1111111111111111</v>
      </c>
      <c r="C28" s="30" t="s">
        <v>62</v>
      </c>
      <c r="D28" s="49">
        <f t="shared" si="1"/>
        <v>0</v>
      </c>
      <c r="E28" s="46" t="s">
        <v>63</v>
      </c>
    </row>
    <row r="29" spans="1:5" x14ac:dyDescent="0.25">
      <c r="A29" s="53" t="s">
        <v>64</v>
      </c>
      <c r="B29" s="44">
        <f>((7/30)/12)</f>
        <v>1.9444444444444445E-2</v>
      </c>
      <c r="C29" s="30" t="s">
        <v>65</v>
      </c>
      <c r="D29" s="49">
        <f t="shared" si="1"/>
        <v>0</v>
      </c>
      <c r="E29" s="46" t="s">
        <v>66</v>
      </c>
    </row>
    <row r="30" spans="1:5" x14ac:dyDescent="0.25">
      <c r="A30" s="53" t="s">
        <v>67</v>
      </c>
      <c r="B30" s="44">
        <f>((5/30)/12)</f>
        <v>1.3888888888888888E-2</v>
      </c>
      <c r="C30" s="30" t="s">
        <v>68</v>
      </c>
      <c r="D30" s="49">
        <f t="shared" si="1"/>
        <v>0</v>
      </c>
      <c r="E30" s="46" t="s">
        <v>69</v>
      </c>
    </row>
    <row r="31" spans="1:5" x14ac:dyDescent="0.25">
      <c r="A31" s="53" t="s">
        <v>70</v>
      </c>
      <c r="B31" s="44">
        <f>((15/30)/12)*1%</f>
        <v>4.1666666666666664E-4</v>
      </c>
      <c r="C31" s="30" t="s">
        <v>71</v>
      </c>
      <c r="D31" s="49">
        <f t="shared" si="1"/>
        <v>0</v>
      </c>
      <c r="E31" s="46" t="s">
        <v>72</v>
      </c>
    </row>
    <row r="32" spans="1:5" x14ac:dyDescent="0.25">
      <c r="A32" s="53" t="s">
        <v>187</v>
      </c>
      <c r="B32" s="44">
        <f>(1/30)/12</f>
        <v>2.7777777777777779E-3</v>
      </c>
      <c r="C32" s="19" t="s">
        <v>73</v>
      </c>
      <c r="D32" s="49">
        <f t="shared" si="1"/>
        <v>0</v>
      </c>
      <c r="E32" s="46" t="s">
        <v>74</v>
      </c>
    </row>
    <row r="33" spans="1:5" ht="25.5" x14ac:dyDescent="0.25">
      <c r="A33" s="53" t="s">
        <v>75</v>
      </c>
      <c r="B33" s="44">
        <f>((1+1/3)/12)*1.5%*(4/12)</f>
        <v>5.5555555555555545E-4</v>
      </c>
      <c r="C33" s="54" t="s">
        <v>76</v>
      </c>
      <c r="D33" s="49">
        <f t="shared" si="1"/>
        <v>0</v>
      </c>
      <c r="E33" s="55" t="s">
        <v>77</v>
      </c>
    </row>
    <row r="34" spans="1:5" x14ac:dyDescent="0.25">
      <c r="A34" s="53" t="s">
        <v>78</v>
      </c>
      <c r="B34" s="44">
        <f>((5/30)/12)*1.5%</f>
        <v>2.0833333333333332E-4</v>
      </c>
      <c r="C34" s="30" t="s">
        <v>79</v>
      </c>
      <c r="D34" s="49">
        <f t="shared" si="1"/>
        <v>0</v>
      </c>
      <c r="E34" s="46" t="s">
        <v>186</v>
      </c>
    </row>
    <row r="35" spans="1:5" ht="15.75" thickBot="1" x14ac:dyDescent="0.3">
      <c r="A35" s="33" t="s">
        <v>80</v>
      </c>
      <c r="B35" s="50">
        <f>SUM(B27:B34)</f>
        <v>0.23173611111111109</v>
      </c>
      <c r="C35" s="34" t="s">
        <v>38</v>
      </c>
      <c r="D35" s="35">
        <f>SUM(D27:D34)</f>
        <v>0</v>
      </c>
      <c r="E35" s="37" t="s">
        <v>29</v>
      </c>
    </row>
    <row r="36" spans="1:5" ht="25.5" x14ac:dyDescent="0.25">
      <c r="A36" s="106" t="s">
        <v>81</v>
      </c>
      <c r="B36" s="107"/>
      <c r="C36" s="107" t="s">
        <v>82</v>
      </c>
      <c r="D36" s="103"/>
      <c r="E36" s="104"/>
    </row>
    <row r="37" spans="1:5" ht="27" x14ac:dyDescent="0.25">
      <c r="A37" s="106" t="s">
        <v>83</v>
      </c>
      <c r="B37" s="107"/>
      <c r="C37" s="107" t="s">
        <v>84</v>
      </c>
      <c r="D37" s="105"/>
      <c r="E37" s="104"/>
    </row>
    <row r="38" spans="1:5" ht="27.75" thickBot="1" x14ac:dyDescent="0.3">
      <c r="A38" s="106" t="s">
        <v>85</v>
      </c>
      <c r="B38" s="107"/>
      <c r="C38" s="107" t="s">
        <v>86</v>
      </c>
      <c r="D38" s="105"/>
      <c r="E38" s="104"/>
    </row>
    <row r="39" spans="1:5" x14ac:dyDescent="0.25">
      <c r="A39" s="27" t="s">
        <v>87</v>
      </c>
      <c r="B39" s="21" t="s">
        <v>40</v>
      </c>
      <c r="C39" s="21" t="s">
        <v>30</v>
      </c>
      <c r="D39" s="21" t="s">
        <v>31</v>
      </c>
      <c r="E39" s="22" t="s">
        <v>32</v>
      </c>
    </row>
    <row r="40" spans="1:5" x14ac:dyDescent="0.25">
      <c r="A40" s="59" t="s">
        <v>88</v>
      </c>
      <c r="B40" s="52">
        <f>25%*(1/12)</f>
        <v>2.0833333333333332E-2</v>
      </c>
      <c r="C40" s="30" t="s">
        <v>89</v>
      </c>
      <c r="D40" s="49">
        <f>TRUNC(B40*$D$12,2)</f>
        <v>0</v>
      </c>
      <c r="E40" s="46" t="s">
        <v>90</v>
      </c>
    </row>
    <row r="41" spans="1:5" x14ac:dyDescent="0.25">
      <c r="A41" s="59" t="s">
        <v>91</v>
      </c>
      <c r="B41" s="44">
        <f>25%*(1/12)</f>
        <v>2.0833333333333332E-2</v>
      </c>
      <c r="C41" s="30" t="s">
        <v>89</v>
      </c>
      <c r="D41" s="49">
        <f>TRUNC(B41*$D$12,2)</f>
        <v>0</v>
      </c>
      <c r="E41" s="46" t="s">
        <v>92</v>
      </c>
    </row>
    <row r="42" spans="1:5" ht="25.5" x14ac:dyDescent="0.25">
      <c r="A42" s="59" t="s">
        <v>93</v>
      </c>
      <c r="B42" s="44">
        <f>40%*8%</f>
        <v>3.2000000000000001E-2</v>
      </c>
      <c r="C42" s="30" t="s">
        <v>94</v>
      </c>
      <c r="D42" s="49">
        <f>TRUNC(B42*$D$12,2)</f>
        <v>0</v>
      </c>
      <c r="E42" s="46" t="s">
        <v>95</v>
      </c>
    </row>
    <row r="43" spans="1:5" ht="15.75" thickBot="1" x14ac:dyDescent="0.3">
      <c r="A43" s="33" t="s">
        <v>96</v>
      </c>
      <c r="B43" s="50">
        <f>SUM(B40:B42)</f>
        <v>7.3666666666666658E-2</v>
      </c>
      <c r="C43" s="34" t="s">
        <v>38</v>
      </c>
      <c r="D43" s="35">
        <f>SUM(D40:D42)</f>
        <v>0</v>
      </c>
      <c r="E43" s="37" t="s">
        <v>29</v>
      </c>
    </row>
    <row r="44" spans="1:5" ht="30" customHeight="1" x14ac:dyDescent="0.25">
      <c r="A44" s="108" t="s">
        <v>97</v>
      </c>
      <c r="B44" s="109"/>
      <c r="C44" s="14" t="s">
        <v>98</v>
      </c>
      <c r="D44" s="14"/>
      <c r="E44" s="26"/>
    </row>
    <row r="45" spans="1:5" ht="39" thickBot="1" x14ac:dyDescent="0.3">
      <c r="A45" s="81" t="s">
        <v>99</v>
      </c>
      <c r="B45" s="82"/>
      <c r="C45" s="250"/>
      <c r="D45" s="250"/>
      <c r="E45" s="56"/>
    </row>
    <row r="46" spans="1:5" x14ac:dyDescent="0.25">
      <c r="A46" s="27" t="s">
        <v>100</v>
      </c>
      <c r="B46" s="21" t="s">
        <v>40</v>
      </c>
      <c r="C46" s="21" t="s">
        <v>30</v>
      </c>
      <c r="D46" s="21" t="s">
        <v>31</v>
      </c>
      <c r="E46" s="22" t="s">
        <v>32</v>
      </c>
    </row>
    <row r="47" spans="1:5" ht="25.5" x14ac:dyDescent="0.25">
      <c r="A47" s="59" t="s">
        <v>101</v>
      </c>
      <c r="B47" s="52">
        <f>B24*B35</f>
        <v>7.8326805555555559E-2</v>
      </c>
      <c r="C47" s="30" t="s">
        <v>102</v>
      </c>
      <c r="D47" s="49">
        <f>TRUNC((B47)*$D$12,2)</f>
        <v>0</v>
      </c>
      <c r="E47" s="32" t="s">
        <v>29</v>
      </c>
    </row>
    <row r="48" spans="1:5" ht="15.75" thickBot="1" x14ac:dyDescent="0.3">
      <c r="A48" s="33" t="s">
        <v>103</v>
      </c>
      <c r="B48" s="50">
        <f>B47</f>
        <v>7.8326805555555559E-2</v>
      </c>
      <c r="C48" s="34" t="s">
        <v>38</v>
      </c>
      <c r="D48" s="35">
        <f>D47</f>
        <v>0</v>
      </c>
      <c r="E48" s="37" t="s">
        <v>29</v>
      </c>
    </row>
    <row r="49" spans="1:5" ht="15.75" thickBot="1" x14ac:dyDescent="0.3">
      <c r="A49" s="25"/>
      <c r="B49" s="14"/>
      <c r="C49" s="14"/>
      <c r="D49" s="14"/>
      <c r="E49" s="26"/>
    </row>
    <row r="50" spans="1:5" x14ac:dyDescent="0.25">
      <c r="A50" s="27" t="s">
        <v>104</v>
      </c>
      <c r="B50" s="21" t="s">
        <v>40</v>
      </c>
      <c r="C50" s="21" t="s">
        <v>30</v>
      </c>
      <c r="D50" s="21" t="s">
        <v>31</v>
      </c>
      <c r="E50" s="22" t="s">
        <v>32</v>
      </c>
    </row>
    <row r="51" spans="1:5" ht="25.5" x14ac:dyDescent="0.25">
      <c r="A51" s="57" t="s">
        <v>105</v>
      </c>
      <c r="B51" s="58">
        <f>(B17*B40)</f>
        <v>1.6666666666666666E-3</v>
      </c>
      <c r="C51" s="30" t="s">
        <v>106</v>
      </c>
      <c r="D51" s="49">
        <f>TRUNC((B51)*$D$12,2)</f>
        <v>0</v>
      </c>
      <c r="E51" s="46" t="s">
        <v>107</v>
      </c>
    </row>
    <row r="52" spans="1:5" ht="38.25" x14ac:dyDescent="0.25">
      <c r="A52" s="59" t="s">
        <v>108</v>
      </c>
      <c r="B52" s="44">
        <f>(B17*B31)</f>
        <v>3.3333333333333335E-5</v>
      </c>
      <c r="C52" s="30" t="s">
        <v>109</v>
      </c>
      <c r="D52" s="49">
        <f>TRUNC((B52)*$D$12,2)</f>
        <v>0</v>
      </c>
      <c r="E52" s="32" t="s">
        <v>29</v>
      </c>
    </row>
    <row r="53" spans="1:5" ht="15.75" thickBot="1" x14ac:dyDescent="0.3">
      <c r="A53" s="33" t="s">
        <v>110</v>
      </c>
      <c r="B53" s="50">
        <f>SUM(B51:B52)</f>
        <v>1.6999999999999999E-3</v>
      </c>
      <c r="C53" s="34" t="s">
        <v>38</v>
      </c>
      <c r="D53" s="51">
        <f>SUM(D51:D52)</f>
        <v>0</v>
      </c>
      <c r="E53" s="37" t="s">
        <v>29</v>
      </c>
    </row>
    <row r="54" spans="1:5" ht="30" customHeight="1" thickBot="1" x14ac:dyDescent="0.3">
      <c r="A54" s="253" t="s">
        <v>111</v>
      </c>
      <c r="B54" s="254"/>
      <c r="C54" s="254"/>
      <c r="D54" s="254"/>
      <c r="E54" s="255"/>
    </row>
    <row r="55" spans="1:5" x14ac:dyDescent="0.25">
      <c r="A55" s="27" t="s">
        <v>112</v>
      </c>
      <c r="B55" s="21" t="s">
        <v>40</v>
      </c>
      <c r="C55" s="21" t="s">
        <v>30</v>
      </c>
      <c r="D55" s="21" t="s">
        <v>31</v>
      </c>
      <c r="E55" s="22" t="s">
        <v>32</v>
      </c>
    </row>
    <row r="56" spans="1:5" ht="38.25" x14ac:dyDescent="0.25">
      <c r="A56" s="59" t="s">
        <v>113</v>
      </c>
      <c r="B56" s="60">
        <f>B24*(13/12)*(4/12)*1.5%</f>
        <v>1.8308333333333336E-3</v>
      </c>
      <c r="C56" s="60" t="s">
        <v>114</v>
      </c>
      <c r="D56" s="49">
        <f>TRUNC((B56)*$D$12,2)</f>
        <v>0</v>
      </c>
      <c r="E56" s="55" t="s">
        <v>115</v>
      </c>
    </row>
    <row r="57" spans="1:5" ht="15.75" thickBot="1" x14ac:dyDescent="0.3">
      <c r="A57" s="33" t="s">
        <v>116</v>
      </c>
      <c r="B57" s="50">
        <f>B56</f>
        <v>1.8308333333333336E-3</v>
      </c>
      <c r="C57" s="34" t="s">
        <v>38</v>
      </c>
      <c r="D57" s="35">
        <f>D56</f>
        <v>0</v>
      </c>
      <c r="E57" s="37" t="s">
        <v>29</v>
      </c>
    </row>
    <row r="58" spans="1:5" ht="15.75" thickBot="1" x14ac:dyDescent="0.3">
      <c r="A58" s="25"/>
      <c r="B58" s="14"/>
      <c r="C58" s="14"/>
      <c r="D58" s="14"/>
      <c r="E58" s="26"/>
    </row>
    <row r="59" spans="1:5" ht="15.75" thickBot="1" x14ac:dyDescent="0.3">
      <c r="A59" s="61" t="s">
        <v>117</v>
      </c>
      <c r="B59" s="62">
        <f>B24+B35+B43+B48+B53+B57</f>
        <v>0.72526041666666685</v>
      </c>
      <c r="C59" s="63" t="s">
        <v>38</v>
      </c>
      <c r="D59" s="64">
        <f>SUM(D24,D35,D43,D48,D53,D57)</f>
        <v>0</v>
      </c>
      <c r="E59" s="65" t="s">
        <v>29</v>
      </c>
    </row>
    <row r="60" spans="1:5" ht="15.75" thickBot="1" x14ac:dyDescent="0.3">
      <c r="A60" s="25"/>
      <c r="B60" s="14"/>
      <c r="C60" s="14"/>
      <c r="D60" s="66"/>
      <c r="E60" s="26"/>
    </row>
    <row r="61" spans="1:5" x14ac:dyDescent="0.25">
      <c r="A61" s="27" t="s">
        <v>118</v>
      </c>
      <c r="B61" s="21" t="s">
        <v>31</v>
      </c>
      <c r="C61" s="21" t="s">
        <v>30</v>
      </c>
      <c r="D61" s="21" t="s">
        <v>31</v>
      </c>
      <c r="E61" s="22" t="s">
        <v>32</v>
      </c>
    </row>
    <row r="62" spans="1:5" ht="25.5" x14ac:dyDescent="0.25">
      <c r="A62" s="28" t="s">
        <v>119</v>
      </c>
      <c r="B62" s="67">
        <f>TRUNC(22.7*22,2)</f>
        <v>499.4</v>
      </c>
      <c r="C62" s="30" t="s">
        <v>196</v>
      </c>
      <c r="D62" s="68">
        <f>B62</f>
        <v>499.4</v>
      </c>
      <c r="E62" s="147" t="s">
        <v>189</v>
      </c>
    </row>
    <row r="63" spans="1:5" ht="38.25" x14ac:dyDescent="0.25">
      <c r="A63" s="28" t="s">
        <v>120</v>
      </c>
      <c r="B63" s="67">
        <f>TRUNC(4.5*22*4,2)</f>
        <v>396</v>
      </c>
      <c r="C63" s="30" t="s">
        <v>121</v>
      </c>
      <c r="D63" s="31">
        <f t="shared" ref="D63:D65" si="2">B63</f>
        <v>396</v>
      </c>
      <c r="E63" s="147" t="s">
        <v>162</v>
      </c>
    </row>
    <row r="64" spans="1:5" x14ac:dyDescent="0.25">
      <c r="A64" s="70" t="s">
        <v>14</v>
      </c>
      <c r="B64" s="71">
        <f>'A - Quadro Resumo'!E25*1</f>
        <v>0</v>
      </c>
      <c r="C64" s="30" t="str">
        <f>" Valor * 1"</f>
        <v xml:space="preserve"> Valor * 1</v>
      </c>
      <c r="D64" s="72">
        <f t="shared" si="2"/>
        <v>0</v>
      </c>
      <c r="E64" s="69" t="s">
        <v>122</v>
      </c>
    </row>
    <row r="65" spans="1:5" x14ac:dyDescent="0.25">
      <c r="A65" s="73" t="s">
        <v>123</v>
      </c>
      <c r="B65" s="71">
        <f>ROUNDUP(('A - Quadro Resumo'!E26*1)/12,2)</f>
        <v>0</v>
      </c>
      <c r="C65" s="29" t="str">
        <f>"Valor * 1 / 12"</f>
        <v>Valor * 1 / 12</v>
      </c>
      <c r="D65" s="74">
        <f t="shared" si="2"/>
        <v>0</v>
      </c>
      <c r="E65" s="69" t="s">
        <v>122</v>
      </c>
    </row>
    <row r="66" spans="1:5" ht="25.5" x14ac:dyDescent="0.25">
      <c r="A66" s="47" t="s">
        <v>124</v>
      </c>
      <c r="B66" s="71">
        <f>IF(B63&gt;=TRUNC(0.06*D9,2),TRUNC(-0.06*D9,2),-B63)</f>
        <v>0</v>
      </c>
      <c r="C66" s="30" t="s">
        <v>125</v>
      </c>
      <c r="D66" s="45">
        <f>B66</f>
        <v>0</v>
      </c>
      <c r="E66" s="75" t="s">
        <v>126</v>
      </c>
    </row>
    <row r="67" spans="1:5" ht="38.25" x14ac:dyDescent="0.25">
      <c r="A67" s="76" t="s">
        <v>194</v>
      </c>
      <c r="B67" s="77">
        <f>ROUNDUP('B - Detalhamentos'!B17/12,2)</f>
        <v>0</v>
      </c>
      <c r="C67" s="29" t="s">
        <v>195</v>
      </c>
      <c r="D67" s="78">
        <f>B67</f>
        <v>0</v>
      </c>
      <c r="E67" s="79" t="s">
        <v>127</v>
      </c>
    </row>
    <row r="68" spans="1:5" ht="38.25" x14ac:dyDescent="0.25">
      <c r="A68" s="76" t="s">
        <v>18</v>
      </c>
      <c r="B68" s="77">
        <f>TRUNC('B - Detalhamentos'!B32,2)</f>
        <v>0</v>
      </c>
      <c r="C68" s="29" t="s">
        <v>188</v>
      </c>
      <c r="D68" s="78">
        <f>B68</f>
        <v>0</v>
      </c>
      <c r="E68" s="79" t="s">
        <v>128</v>
      </c>
    </row>
    <row r="69" spans="1:5" ht="15.75" thickBot="1" x14ac:dyDescent="0.3">
      <c r="A69" s="33" t="s">
        <v>129</v>
      </c>
      <c r="B69" s="80" t="s">
        <v>29</v>
      </c>
      <c r="C69" s="34" t="s">
        <v>38</v>
      </c>
      <c r="D69" s="35">
        <f>SUM(D62:D68)</f>
        <v>895.4</v>
      </c>
      <c r="E69" s="37" t="s">
        <v>29</v>
      </c>
    </row>
    <row r="70" spans="1:5" ht="15.75" thickBot="1" x14ac:dyDescent="0.3">
      <c r="A70" s="81"/>
      <c r="B70" s="82"/>
      <c r="C70" s="82"/>
      <c r="D70" s="82"/>
      <c r="E70" s="83"/>
    </row>
    <row r="71" spans="1:5" ht="26.25" thickBot="1" x14ac:dyDescent="0.3">
      <c r="A71" s="84" t="s">
        <v>130</v>
      </c>
      <c r="B71" s="85" t="s">
        <v>29</v>
      </c>
      <c r="C71" s="85" t="s">
        <v>131</v>
      </c>
      <c r="D71" s="86">
        <f>SUM(D12,D59,D69)</f>
        <v>895.4</v>
      </c>
      <c r="E71" s="65" t="s">
        <v>29</v>
      </c>
    </row>
    <row r="72" spans="1:5" ht="15.75" thickBot="1" x14ac:dyDescent="0.3">
      <c r="A72" s="87"/>
      <c r="B72" s="88"/>
      <c r="C72" s="88"/>
      <c r="D72" s="88"/>
      <c r="E72" s="89"/>
    </row>
    <row r="73" spans="1:5" x14ac:dyDescent="0.25">
      <c r="A73" s="27" t="s">
        <v>132</v>
      </c>
      <c r="B73" s="21" t="s">
        <v>40</v>
      </c>
      <c r="C73" s="21" t="s">
        <v>30</v>
      </c>
      <c r="D73" s="21" t="s">
        <v>31</v>
      </c>
      <c r="E73" s="22" t="s">
        <v>32</v>
      </c>
    </row>
    <row r="74" spans="1:5" x14ac:dyDescent="0.25">
      <c r="A74" s="53" t="s">
        <v>133</v>
      </c>
      <c r="B74" s="90">
        <f>'A - Quadro Resumo'!E36</f>
        <v>0</v>
      </c>
      <c r="C74" s="248" t="s">
        <v>134</v>
      </c>
      <c r="D74" s="67">
        <f>TRUNC(B74*$D$71,2)</f>
        <v>0</v>
      </c>
      <c r="E74" s="32" t="s">
        <v>29</v>
      </c>
    </row>
    <row r="75" spans="1:5" x14ac:dyDescent="0.25">
      <c r="A75" s="53" t="s">
        <v>135</v>
      </c>
      <c r="B75" s="90">
        <f>'A - Quadro Resumo'!E37</f>
        <v>0</v>
      </c>
      <c r="C75" s="256"/>
      <c r="D75" s="67">
        <f>TRUNC(B75*$D$71,2)</f>
        <v>0</v>
      </c>
      <c r="E75" s="32" t="s">
        <v>29</v>
      </c>
    </row>
    <row r="76" spans="1:5" ht="15.75" thickBot="1" x14ac:dyDescent="0.3">
      <c r="A76" s="33" t="s">
        <v>136</v>
      </c>
      <c r="B76" s="91">
        <f>SUM(B74:B75)</f>
        <v>0</v>
      </c>
      <c r="C76" s="34" t="s">
        <v>38</v>
      </c>
      <c r="D76" s="35">
        <f>SUM(D74:D75)</f>
        <v>0</v>
      </c>
      <c r="E76" s="37" t="s">
        <v>29</v>
      </c>
    </row>
    <row r="77" spans="1:5" ht="15.75" thickBot="1" x14ac:dyDescent="0.3">
      <c r="A77" s="92"/>
      <c r="B77" s="14"/>
      <c r="C77" s="14"/>
      <c r="D77" s="14"/>
      <c r="E77" s="26"/>
    </row>
    <row r="78" spans="1:5" x14ac:dyDescent="0.25">
      <c r="A78" s="93" t="s">
        <v>137</v>
      </c>
      <c r="B78" s="21" t="s">
        <v>40</v>
      </c>
      <c r="C78" s="21" t="s">
        <v>30</v>
      </c>
      <c r="D78" s="21" t="s">
        <v>31</v>
      </c>
      <c r="E78" s="22" t="s">
        <v>32</v>
      </c>
    </row>
    <row r="79" spans="1:5" ht="15" customHeight="1" x14ac:dyDescent="0.25">
      <c r="A79" s="53" t="s">
        <v>25</v>
      </c>
      <c r="B79" s="48">
        <f>'A - Quadro Resumo'!E44</f>
        <v>0</v>
      </c>
      <c r="C79" s="248" t="s">
        <v>193</v>
      </c>
      <c r="D79" s="49">
        <f>TRUNC((($D$71+$D$76)/(1-(($B$79+$B$80+$B$81))))*(B79),2)</f>
        <v>0</v>
      </c>
      <c r="E79" s="32" t="s">
        <v>29</v>
      </c>
    </row>
    <row r="80" spans="1:5" x14ac:dyDescent="0.25">
      <c r="A80" s="53" t="s">
        <v>26</v>
      </c>
      <c r="B80" s="48">
        <f>'A - Quadro Resumo'!E45</f>
        <v>0</v>
      </c>
      <c r="C80" s="249"/>
      <c r="D80" s="49">
        <f>TRUNC((($D$71+$D$76)/(1-(($B$79+$B$80+$B$81))))*(B80),2)</f>
        <v>0</v>
      </c>
      <c r="E80" s="32" t="s">
        <v>29</v>
      </c>
    </row>
    <row r="81" spans="1:5" x14ac:dyDescent="0.25">
      <c r="A81" s="53" t="s">
        <v>27</v>
      </c>
      <c r="B81" s="48">
        <f>'A - Quadro Resumo'!E46</f>
        <v>0</v>
      </c>
      <c r="C81" s="249"/>
      <c r="D81" s="49">
        <f>TRUNC((($D$71+$D$76)/(1-(($B$79+$B$80+$B$81))))*(B81),2)</f>
        <v>0</v>
      </c>
      <c r="E81" s="32" t="s">
        <v>29</v>
      </c>
    </row>
    <row r="82" spans="1:5" ht="15.75" thickBot="1" x14ac:dyDescent="0.3">
      <c r="A82" s="33" t="s">
        <v>138</v>
      </c>
      <c r="B82" s="50">
        <f>SUM(B79:B81)</f>
        <v>0</v>
      </c>
      <c r="C82" s="34" t="s">
        <v>38</v>
      </c>
      <c r="D82" s="35">
        <f>SUM(D79:D81)</f>
        <v>0</v>
      </c>
      <c r="E82" s="37" t="s">
        <v>29</v>
      </c>
    </row>
    <row r="83" spans="1:5" ht="15.75" thickBot="1" x14ac:dyDescent="0.3">
      <c r="A83" s="25"/>
      <c r="B83" s="14"/>
      <c r="C83" s="14"/>
      <c r="D83" s="14"/>
      <c r="E83" s="26"/>
    </row>
    <row r="84" spans="1:5" ht="15.75" thickBot="1" x14ac:dyDescent="0.3">
      <c r="A84" s="94" t="s">
        <v>139</v>
      </c>
      <c r="B84" s="95"/>
      <c r="C84" s="21" t="s">
        <v>30</v>
      </c>
      <c r="D84" s="95" t="s">
        <v>140</v>
      </c>
      <c r="E84" s="22" t="s">
        <v>141</v>
      </c>
    </row>
    <row r="85" spans="1:5" ht="15.75" thickBot="1" x14ac:dyDescent="0.3">
      <c r="A85" s="96"/>
      <c r="B85" s="97"/>
      <c r="C85" s="97" t="s">
        <v>142</v>
      </c>
      <c r="D85" s="98">
        <f>SUM(D71,D76,D82)</f>
        <v>895.4</v>
      </c>
      <c r="E85" s="99">
        <f>D85*12</f>
        <v>10744.8</v>
      </c>
    </row>
    <row r="89" spans="1:5" x14ac:dyDescent="0.25">
      <c r="D89" s="131"/>
    </row>
  </sheetData>
  <sheetProtection algorithmName="SHA-512" hashValue="g8fjstsgLxppm+3hGwI57M15+9zdDVMAdHPFBJdmynQIdJoxGVlMh4ZreG/cogMIcdi2CE3n9KLVx+5pParXXg==" saltValue="L2BOmquSx2VOa2XkJ9WIzA==" spinCount="100000" sheet="1" objects="1" scenarios="1"/>
  <mergeCells count="6">
    <mergeCell ref="A1:E1"/>
    <mergeCell ref="C79:C81"/>
    <mergeCell ref="A2:E2"/>
    <mergeCell ref="C45:D45"/>
    <mergeCell ref="A54:E54"/>
    <mergeCell ref="C74:C75"/>
  </mergeCells>
  <pageMargins left="0.51181102362204722" right="0.51181102362204722" top="0.98425196850393704" bottom="0.78740157480314965" header="0.31496062992125984" footer="0.31496062992125984"/>
  <pageSetup paperSize="9" scale="60" fitToHeight="0" orientation="portrait" r:id="rId1"/>
  <headerFooter>
    <oddHeader>&amp;R&amp;G</oddHeader>
    <oddFooter>&amp;C&amp;"Arial,Negrito itálico"&amp;10BHTRANS&amp;"Arial,Normal" - PE n.º 09/2021 - Anexo III F - Planilha de Composição de Custos - Posto 5 - Página &amp;P de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Proposta_Comercial</vt:lpstr>
      <vt:lpstr>A - Quadro Resumo</vt:lpstr>
      <vt:lpstr>B - Detalhamentos</vt:lpstr>
      <vt:lpstr>C - Posto1-PHP_Sênior</vt:lpstr>
      <vt:lpstr>D - Posto2_FORMS_Sênior</vt:lpstr>
      <vt:lpstr>E - Posto3_JAVA_Sênior</vt:lpstr>
      <vt:lpstr>F - Posto4_Requisitos_Pleno</vt:lpstr>
      <vt:lpstr>G - Posto5_INFRA_Sênior</vt:lpstr>
      <vt:lpstr>'A - Quadro Resumo'!Area_de_impressao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Coelho</dc:creator>
  <cp:lastModifiedBy>Ana</cp:lastModifiedBy>
  <cp:lastPrinted>2021-07-15T12:33:21Z</cp:lastPrinted>
  <dcterms:created xsi:type="dcterms:W3CDTF">2021-03-10T17:44:07Z</dcterms:created>
  <dcterms:modified xsi:type="dcterms:W3CDTF">2021-07-15T12:33:24Z</dcterms:modified>
</cp:coreProperties>
</file>